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4555" windowHeight="10260"/>
  </bookViews>
  <sheets>
    <sheet name="Anleitung" sheetId="21" r:id="rId1"/>
    <sheet name="GuV" sheetId="5" r:id="rId2"/>
    <sheet name="Bankkonto" sheetId="10" r:id="rId3"/>
    <sheet name="Absatzplanung" sheetId="11" r:id="rId4"/>
    <sheet name="Absatzplanung Ausland" sheetId="12" state="hidden" r:id="rId5"/>
    <sheet name="Produktionsplanung" sheetId="13" r:id="rId6"/>
    <sheet name="Beschaffungsplanung" sheetId="19" r:id="rId7"/>
    <sheet name="Personalkosten" sheetId="20" r:id="rId8"/>
    <sheet name="Beschaffungsplanung Ausland" sheetId="15" state="hidden" r:id="rId9"/>
  </sheets>
  <definedNames>
    <definedName name="_xlnm.Print_Area" localSheetId="3">Absatzplanung!$B$2:$H$66</definedName>
    <definedName name="_xlnm.Print_Area" localSheetId="7">Personalkosten!$B$2:$H$40</definedName>
  </definedName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5" l="1"/>
  <c r="E49" i="19"/>
  <c r="E57" i="20"/>
  <c r="E5" i="20" l="1"/>
  <c r="E76" i="13"/>
  <c r="F76" i="13"/>
  <c r="I76" i="13" s="1"/>
  <c r="I75" i="13"/>
  <c r="I74" i="13"/>
  <c r="I73" i="13"/>
  <c r="I72" i="13"/>
  <c r="I71" i="13"/>
  <c r="I70" i="13"/>
  <c r="I69" i="13"/>
  <c r="I68" i="13"/>
  <c r="E34" i="11" l="1"/>
  <c r="I45" i="19" l="1"/>
  <c r="I43" i="19"/>
  <c r="I42" i="19"/>
  <c r="I41" i="19"/>
  <c r="I32" i="19"/>
  <c r="I34" i="19"/>
  <c r="I31" i="19"/>
  <c r="E62" i="20"/>
  <c r="E63" i="20" s="1"/>
  <c r="E59" i="20"/>
  <c r="F62" i="20"/>
  <c r="F59" i="20"/>
  <c r="E54" i="20"/>
  <c r="E53" i="20"/>
  <c r="E52" i="20"/>
  <c r="E51" i="20"/>
  <c r="F53" i="20"/>
  <c r="F57" i="20" s="1"/>
  <c r="F52" i="20"/>
  <c r="F51" i="20"/>
  <c r="E42" i="20"/>
  <c r="E39" i="20"/>
  <c r="F39" i="20"/>
  <c r="F42" i="20"/>
  <c r="E33" i="20"/>
  <c r="E32" i="20"/>
  <c r="E31" i="20"/>
  <c r="F33" i="20"/>
  <c r="F32" i="20"/>
  <c r="F31" i="20"/>
  <c r="F20" i="20"/>
  <c r="F19" i="20"/>
  <c r="F18" i="20"/>
  <c r="F17" i="20"/>
  <c r="F16" i="20"/>
  <c r="F15" i="20"/>
  <c r="E20" i="20"/>
  <c r="E19" i="20"/>
  <c r="E18" i="20"/>
  <c r="E17" i="20"/>
  <c r="E16" i="20"/>
  <c r="E15" i="20"/>
  <c r="F12" i="20"/>
  <c r="F11" i="20"/>
  <c r="F10" i="20"/>
  <c r="F9" i="20"/>
  <c r="F8" i="20"/>
  <c r="F7" i="20"/>
  <c r="F6" i="20"/>
  <c r="F5" i="20"/>
  <c r="E12" i="20"/>
  <c r="E11" i="20"/>
  <c r="E10" i="20"/>
  <c r="E9" i="20"/>
  <c r="E8" i="20"/>
  <c r="E7" i="20"/>
  <c r="E6" i="20"/>
  <c r="F76" i="20"/>
  <c r="F75" i="20"/>
  <c r="F73" i="20"/>
  <c r="F78" i="20" s="1"/>
  <c r="I72" i="20"/>
  <c r="I71" i="20"/>
  <c r="I70" i="20"/>
  <c r="F44" i="19"/>
  <c r="F46" i="19" s="1"/>
  <c r="F48" i="19" s="1"/>
  <c r="F49" i="19" s="1"/>
  <c r="I49" i="19" s="1"/>
  <c r="E44" i="19"/>
  <c r="E46" i="19" s="1"/>
  <c r="E48" i="19" s="1"/>
  <c r="F33" i="19"/>
  <c r="F35" i="19" s="1"/>
  <c r="F37" i="19" s="1"/>
  <c r="F38" i="19" s="1"/>
  <c r="E33" i="19"/>
  <c r="E35" i="19" s="1"/>
  <c r="E37" i="19" s="1"/>
  <c r="E38" i="19" s="1"/>
  <c r="E60" i="20" l="1"/>
  <c r="I33" i="19"/>
  <c r="I35" i="19"/>
  <c r="I37" i="19"/>
  <c r="I44" i="19"/>
  <c r="I46" i="19"/>
  <c r="I48" i="19"/>
  <c r="I38" i="19"/>
  <c r="I62" i="20"/>
  <c r="I53" i="20"/>
  <c r="I42" i="20"/>
  <c r="I31" i="20"/>
  <c r="I33" i="20"/>
  <c r="I51" i="20"/>
  <c r="I52" i="20"/>
  <c r="F56" i="20"/>
  <c r="I32" i="20"/>
  <c r="F36" i="20"/>
  <c r="E73" i="20"/>
  <c r="I73" i="20" s="1"/>
  <c r="F37" i="20"/>
  <c r="E65" i="20"/>
  <c r="E66" i="20" s="1"/>
  <c r="E67" i="20" s="1"/>
  <c r="F79" i="20"/>
  <c r="F80" i="20" s="1"/>
  <c r="E36" i="20"/>
  <c r="I39" i="20"/>
  <c r="E75" i="20"/>
  <c r="I75" i="20" s="1"/>
  <c r="E37" i="20"/>
  <c r="E56" i="20"/>
  <c r="I59" i="20"/>
  <c r="E76" i="20"/>
  <c r="I76" i="20" s="1"/>
  <c r="I57" i="20" l="1"/>
  <c r="I56" i="20"/>
  <c r="I37" i="20"/>
  <c r="E78" i="20"/>
  <c r="I36" i="20"/>
  <c r="I78" i="20" l="1"/>
  <c r="E79" i="20"/>
  <c r="I79" i="20" s="1"/>
  <c r="E80" i="20" l="1"/>
  <c r="I80" i="20" s="1"/>
  <c r="E56" i="13"/>
  <c r="E60" i="13" s="1"/>
  <c r="E61" i="13" s="1"/>
  <c r="E77" i="13" s="1"/>
  <c r="F56" i="13"/>
  <c r="F60" i="13" s="1"/>
  <c r="F61" i="13" s="1"/>
  <c r="F77" i="13" s="1"/>
  <c r="F78" i="13" s="1"/>
  <c r="I49" i="13"/>
  <c r="E47" i="13"/>
  <c r="E50" i="13" s="1"/>
  <c r="F47" i="13"/>
  <c r="F50" i="13" s="1"/>
  <c r="F38" i="13"/>
  <c r="E38" i="13"/>
  <c r="E45" i="13"/>
  <c r="E34" i="20" s="1"/>
  <c r="F45" i="13"/>
  <c r="F34" i="20" s="1"/>
  <c r="I59" i="13"/>
  <c r="I48" i="13"/>
  <c r="I55" i="13"/>
  <c r="I44" i="13"/>
  <c r="I43" i="13"/>
  <c r="I33" i="13"/>
  <c r="I34" i="13"/>
  <c r="I35" i="13"/>
  <c r="I57" i="11"/>
  <c r="F53" i="11"/>
  <c r="F54" i="20" s="1"/>
  <c r="D27" i="10"/>
  <c r="D26" i="10"/>
  <c r="D25" i="10"/>
  <c r="D24" i="10"/>
  <c r="D23" i="10"/>
  <c r="D22" i="10"/>
  <c r="D21" i="10"/>
  <c r="D20" i="10"/>
  <c r="D16" i="10"/>
  <c r="E16" i="10"/>
  <c r="E20" i="10"/>
  <c r="E21" i="10"/>
  <c r="E22" i="10"/>
  <c r="E23" i="10"/>
  <c r="E24" i="10"/>
  <c r="E25" i="10"/>
  <c r="E26" i="10"/>
  <c r="E27" i="10"/>
  <c r="E30" i="5"/>
  <c r="G19" i="5"/>
  <c r="G18" i="5"/>
  <c r="G16" i="5"/>
  <c r="G14" i="5"/>
  <c r="F27" i="11"/>
  <c r="F26" i="11"/>
  <c r="I56" i="11"/>
  <c r="I52" i="11"/>
  <c r="I51" i="11"/>
  <c r="I46" i="11"/>
  <c r="I45" i="11"/>
  <c r="I41" i="11"/>
  <c r="I39" i="11"/>
  <c r="I38" i="11"/>
  <c r="I37" i="11"/>
  <c r="I33" i="11"/>
  <c r="I32" i="11"/>
  <c r="F55" i="11"/>
  <c r="F58" i="11" s="1"/>
  <c r="E47" i="11"/>
  <c r="F47" i="11"/>
  <c r="E78" i="13" l="1"/>
  <c r="I78" i="13" s="1"/>
  <c r="I77" i="13"/>
  <c r="E43" i="20"/>
  <c r="E40" i="20"/>
  <c r="F40" i="20"/>
  <c r="F43" i="20"/>
  <c r="I34" i="20"/>
  <c r="F63" i="20"/>
  <c r="I63" i="20" s="1"/>
  <c r="F65" i="20"/>
  <c r="F60" i="20"/>
  <c r="I60" i="20" s="1"/>
  <c r="I54" i="20"/>
  <c r="E52" i="13"/>
  <c r="F52" i="13"/>
  <c r="I47" i="11"/>
  <c r="I42" i="13"/>
  <c r="I38" i="13"/>
  <c r="I60" i="13"/>
  <c r="I61" i="13"/>
  <c r="I56" i="13"/>
  <c r="I50" i="13"/>
  <c r="I47" i="13"/>
  <c r="I45" i="13"/>
  <c r="I32" i="13"/>
  <c r="F34" i="11"/>
  <c r="F60" i="11"/>
  <c r="G22" i="10"/>
  <c r="G21" i="10"/>
  <c r="G23" i="10"/>
  <c r="G24" i="10"/>
  <c r="F36" i="13"/>
  <c r="F39" i="13" s="1"/>
  <c r="F42" i="11"/>
  <c r="E42" i="11"/>
  <c r="E55" i="11"/>
  <c r="E58" i="11" s="1"/>
  <c r="I50" i="11"/>
  <c r="E27" i="11"/>
  <c r="I27" i="11" s="1"/>
  <c r="E26" i="11"/>
  <c r="I26" i="11" s="1"/>
  <c r="I40" i="20" l="1"/>
  <c r="I43" i="20"/>
  <c r="F66" i="20"/>
  <c r="I65" i="20"/>
  <c r="F63" i="13"/>
  <c r="F64" i="13" s="1"/>
  <c r="I52" i="13"/>
  <c r="F63" i="11"/>
  <c r="I58" i="11"/>
  <c r="I55" i="11"/>
  <c r="F65" i="13" l="1"/>
  <c r="F45" i="20" s="1"/>
  <c r="F46" i="20" s="1"/>
  <c r="F67" i="20"/>
  <c r="I67" i="20" s="1"/>
  <c r="I66" i="20"/>
  <c r="F66" i="11"/>
  <c r="F64" i="11"/>
  <c r="I42" i="11"/>
  <c r="I36" i="11"/>
  <c r="I30" i="11"/>
  <c r="I29" i="11"/>
  <c r="I34" i="11"/>
  <c r="F47" i="20" l="1"/>
  <c r="E53" i="11"/>
  <c r="F48" i="20" l="1"/>
  <c r="E60" i="11"/>
  <c r="I60" i="11" s="1"/>
  <c r="I53" i="11"/>
  <c r="E36" i="13"/>
  <c r="E39" i="13" l="1"/>
  <c r="I36" i="13"/>
  <c r="E63" i="11"/>
  <c r="I63" i="11" s="1"/>
  <c r="E10" i="10"/>
  <c r="E29" i="10"/>
  <c r="E30" i="10"/>
  <c r="E31" i="10"/>
  <c r="E32" i="10"/>
  <c r="E33" i="10"/>
  <c r="E34" i="10"/>
  <c r="E8" i="5"/>
  <c r="I39" i="13" l="1"/>
  <c r="E63" i="13"/>
  <c r="E64" i="11"/>
  <c r="I64" i="11" s="1"/>
  <c r="E66" i="11"/>
  <c r="I66" i="11" s="1"/>
  <c r="G40" i="10"/>
  <c r="G28" i="10"/>
  <c r="G19" i="10"/>
  <c r="G18" i="10"/>
  <c r="G17" i="10"/>
  <c r="G12" i="10"/>
  <c r="G11" i="10"/>
  <c r="G6" i="10"/>
  <c r="G5" i="10"/>
  <c r="E39" i="10"/>
  <c r="E38" i="10"/>
  <c r="E13" i="10"/>
  <c r="E7" i="10"/>
  <c r="D31" i="10"/>
  <c r="G31" i="10" s="1"/>
  <c r="D32" i="10"/>
  <c r="D33" i="10"/>
  <c r="D34" i="10"/>
  <c r="G34" i="10" s="1"/>
  <c r="D30" i="10"/>
  <c r="D29" i="10"/>
  <c r="G27" i="10"/>
  <c r="D10" i="10"/>
  <c r="D7" i="10"/>
  <c r="G33" i="5"/>
  <c r="G29" i="5"/>
  <c r="G28" i="5"/>
  <c r="G27" i="5"/>
  <c r="G26" i="5"/>
  <c r="G25" i="5"/>
  <c r="G24" i="5"/>
  <c r="G23" i="5"/>
  <c r="G22" i="5"/>
  <c r="G21" i="5"/>
  <c r="G20" i="5"/>
  <c r="G17" i="5"/>
  <c r="G15" i="5"/>
  <c r="G11" i="5"/>
  <c r="G13" i="5"/>
  <c r="G12" i="5"/>
  <c r="G7" i="5"/>
  <c r="G6" i="5"/>
  <c r="G5" i="5"/>
  <c r="D8" i="5"/>
  <c r="E65" i="13" l="1"/>
  <c r="E45" i="20" s="1"/>
  <c r="I45" i="20" s="1"/>
  <c r="E64" i="13"/>
  <c r="E46" i="20"/>
  <c r="G32" i="10"/>
  <c r="G33" i="10"/>
  <c r="G25" i="10"/>
  <c r="G30" i="5"/>
  <c r="G8" i="5"/>
  <c r="G10" i="10"/>
  <c r="G38" i="10"/>
  <c r="G20" i="10"/>
  <c r="G16" i="10"/>
  <c r="G30" i="10"/>
  <c r="G29" i="10"/>
  <c r="G26" i="10"/>
  <c r="G7" i="10"/>
  <c r="E35" i="10"/>
  <c r="E37" i="10" s="1"/>
  <c r="E41" i="10" s="1"/>
  <c r="E32" i="5"/>
  <c r="E35" i="5" s="1"/>
  <c r="D32" i="5"/>
  <c r="E47" i="20" l="1"/>
  <c r="I47" i="20" s="1"/>
  <c r="I46" i="20"/>
  <c r="G32" i="5"/>
  <c r="D35" i="5"/>
  <c r="G35" i="5" s="1"/>
  <c r="E48" i="20" l="1"/>
  <c r="I48" i="20" s="1"/>
  <c r="D13" i="10"/>
  <c r="G13" i="10" s="1"/>
  <c r="D35" i="10" l="1"/>
  <c r="G35" i="10" s="1"/>
  <c r="D37" i="10" l="1"/>
  <c r="G37" i="10" s="1"/>
  <c r="D39" i="10"/>
  <c r="G39" i="10" s="1"/>
  <c r="D41" i="10" l="1"/>
  <c r="G41" i="10" s="1"/>
</calcChain>
</file>

<file path=xl/comments1.xml><?xml version="1.0" encoding="utf-8"?>
<comments xmlns="http://schemas.openxmlformats.org/spreadsheetml/2006/main">
  <authors>
    <author>Autor</author>
  </authors>
  <commentList>
    <comment ref="C7" authorId="0" shapeId="0">
      <text>
        <r>
          <rPr>
            <b/>
            <sz val="8"/>
            <color indexed="81"/>
            <rFont val="Tahoma"/>
            <family val="2"/>
          </rPr>
          <t>Autor:</t>
        </r>
        <r>
          <rPr>
            <sz val="8"/>
            <color indexed="81"/>
            <rFont val="Tahoma"/>
            <family val="2"/>
          </rPr>
          <t xml:space="preserve">
Zinsertrag aus Festgeldanlage und Girokonto</t>
        </r>
      </text>
    </comment>
    <comment ref="C14" authorId="0" shapeId="0">
      <text>
        <r>
          <rPr>
            <b/>
            <sz val="8"/>
            <color indexed="81"/>
            <rFont val="Tahoma"/>
            <family val="2"/>
          </rPr>
          <t>Autor:</t>
        </r>
        <r>
          <rPr>
            <sz val="8"/>
            <color indexed="81"/>
            <rFont val="Tahoma"/>
            <family val="2"/>
          </rPr>
          <t xml:space="preserve">
Produktion, Vertrieb, Verwaltung</t>
        </r>
      </text>
    </comment>
    <comment ref="C17" authorId="0" shapeId="0">
      <text>
        <r>
          <rPr>
            <b/>
            <sz val="8"/>
            <color indexed="81"/>
            <rFont val="Tahoma"/>
            <family val="2"/>
          </rPr>
          <t>Autor:</t>
        </r>
        <r>
          <rPr>
            <sz val="8"/>
            <color indexed="81"/>
            <rFont val="Tahoma"/>
            <family val="2"/>
          </rPr>
          <t xml:space="preserve">
Gebäude, Geschäfts-ausstattung, Maschinen</t>
        </r>
      </text>
    </comment>
    <comment ref="C25" authorId="0" shapeId="0">
      <text>
        <r>
          <rPr>
            <b/>
            <sz val="8"/>
            <color indexed="81"/>
            <rFont val="Tahoma"/>
            <family val="2"/>
          </rPr>
          <t>Autor:</t>
        </r>
        <r>
          <rPr>
            <sz val="8"/>
            <color indexed="81"/>
            <rFont val="Tahoma"/>
            <family val="2"/>
          </rPr>
          <t xml:space="preserve">
Verkauf von Maschinen;
Instandhaltung</t>
        </r>
      </text>
    </comment>
    <comment ref="C26" authorId="0" shapeId="0">
      <text>
        <r>
          <rPr>
            <b/>
            <sz val="8"/>
            <color indexed="81"/>
            <rFont val="Tahoma"/>
            <family val="2"/>
          </rPr>
          <t>Autor:</t>
        </r>
        <r>
          <rPr>
            <sz val="8"/>
            <color indexed="81"/>
            <rFont val="Tahoma"/>
            <family val="2"/>
          </rPr>
          <t xml:space="preserve">
Einstellung und entlassung von Mitarbeitern;
Qualifizierung</t>
        </r>
      </text>
    </comment>
    <comment ref="C27" authorId="0" shapeId="0">
      <text>
        <r>
          <rPr>
            <b/>
            <sz val="8"/>
            <color indexed="81"/>
            <rFont val="Tahoma"/>
            <family val="2"/>
          </rPr>
          <t>Autor:</t>
        </r>
        <r>
          <rPr>
            <sz val="8"/>
            <color indexed="81"/>
            <rFont val="Tahoma"/>
            <family val="2"/>
          </rPr>
          <t xml:space="preserve">
Lagerkosten</t>
        </r>
      </text>
    </comment>
    <comment ref="C28" authorId="0" shapeId="0">
      <text>
        <r>
          <rPr>
            <b/>
            <sz val="8"/>
            <color indexed="81"/>
            <rFont val="Tahoma"/>
            <family val="2"/>
          </rPr>
          <t>Autor:</t>
        </r>
        <r>
          <rPr>
            <sz val="8"/>
            <color indexed="81"/>
            <rFont val="Tahoma"/>
            <family val="2"/>
          </rPr>
          <t xml:space="preserve">
Transportkosten (Auslandsmarkt)</t>
        </r>
      </text>
    </comment>
    <comment ref="C29" authorId="0" shapeId="0">
      <text>
        <r>
          <rPr>
            <b/>
            <sz val="8"/>
            <color indexed="81"/>
            <rFont val="Tahoma"/>
            <family val="2"/>
          </rPr>
          <t>Autor:</t>
        </r>
        <r>
          <rPr>
            <sz val="8"/>
            <color indexed="81"/>
            <rFont val="Tahoma"/>
            <family val="2"/>
          </rPr>
          <t xml:space="preserve">
Zinsaufwand aus Darlehen und Girokonto</t>
        </r>
      </text>
    </comment>
    <comment ref="C33" authorId="0" shapeId="0">
      <text>
        <r>
          <rPr>
            <b/>
            <sz val="9"/>
            <color indexed="81"/>
            <rFont val="Tahoma"/>
            <family val="2"/>
          </rPr>
          <t>Autor:</t>
        </r>
        <r>
          <rPr>
            <sz val="9"/>
            <color indexed="81"/>
            <rFont val="Tahoma"/>
            <family val="2"/>
          </rPr>
          <t xml:space="preserve">
Ertragssteuern (Steuern auf den Gewinn)</t>
        </r>
      </text>
    </comment>
  </commentList>
</comments>
</file>

<file path=xl/comments2.xml><?xml version="1.0" encoding="utf-8"?>
<comments xmlns="http://schemas.openxmlformats.org/spreadsheetml/2006/main">
  <authors>
    <author>Autor</author>
  </authors>
  <commentList>
    <comment ref="C5" authorId="0" shapeId="0">
      <text>
        <r>
          <rPr>
            <b/>
            <sz val="9"/>
            <color indexed="81"/>
            <rFont val="Tahoma"/>
            <family val="2"/>
          </rPr>
          <t>Autor:</t>
        </r>
        <r>
          <rPr>
            <sz val="9"/>
            <color indexed="81"/>
            <rFont val="Tahoma"/>
            <family val="2"/>
          </rPr>
          <t xml:space="preserve">
= Endbestand Vorperiode</t>
        </r>
      </text>
    </comment>
    <comment ref="C11" authorId="0" shapeId="0">
      <text>
        <r>
          <rPr>
            <b/>
            <sz val="8"/>
            <color indexed="81"/>
            <rFont val="Tahoma"/>
            <family val="2"/>
          </rPr>
          <t>Autor:</t>
        </r>
        <r>
          <rPr>
            <sz val="8"/>
            <color indexed="81"/>
            <rFont val="Tahoma"/>
            <family val="2"/>
          </rPr>
          <t xml:space="preserve">
Verkauf von Maschinen</t>
        </r>
      </text>
    </comment>
    <comment ref="C12" authorId="0" shapeId="0">
      <text>
        <r>
          <rPr>
            <b/>
            <sz val="8"/>
            <color indexed="81"/>
            <rFont val="Tahoma"/>
            <family val="2"/>
          </rPr>
          <t>Autor:</t>
        </r>
        <r>
          <rPr>
            <sz val="8"/>
            <color indexed="81"/>
            <rFont val="Tahoma"/>
            <family val="2"/>
          </rPr>
          <t xml:space="preserve">
Kreditaufnahme</t>
        </r>
      </text>
    </comment>
    <comment ref="C16" authorId="0" shapeId="0">
      <text>
        <r>
          <rPr>
            <b/>
            <sz val="8"/>
            <color indexed="81"/>
            <rFont val="Tahoma"/>
            <family val="2"/>
          </rPr>
          <t>Autor:</t>
        </r>
        <r>
          <rPr>
            <sz val="8"/>
            <color indexed="81"/>
            <rFont val="Tahoma"/>
            <family val="2"/>
          </rPr>
          <t xml:space="preserve">
Produktion, Vertrieb, Verwaltung</t>
        </r>
      </text>
    </comment>
    <comment ref="C17" authorId="0" shapeId="0">
      <text>
        <r>
          <rPr>
            <b/>
            <sz val="8"/>
            <color indexed="81"/>
            <rFont val="Tahoma"/>
            <family val="2"/>
          </rPr>
          <t>Autor:</t>
        </r>
        <r>
          <rPr>
            <sz val="8"/>
            <color indexed="81"/>
            <rFont val="Tahoma"/>
            <family val="2"/>
          </rPr>
          <t xml:space="preserve">
Wert des Einkaufs</t>
        </r>
      </text>
    </comment>
    <comment ref="C18" authorId="0" shapeId="0">
      <text>
        <r>
          <rPr>
            <b/>
            <sz val="8"/>
            <color indexed="81"/>
            <rFont val="Tahoma"/>
            <family val="2"/>
          </rPr>
          <t>Autor:</t>
        </r>
        <r>
          <rPr>
            <sz val="8"/>
            <color indexed="81"/>
            <rFont val="Tahoma"/>
            <family val="2"/>
          </rPr>
          <t xml:space="preserve">
Wert des Einkaufs</t>
        </r>
      </text>
    </comment>
    <comment ref="C19" authorId="0" shapeId="0">
      <text>
        <r>
          <rPr>
            <b/>
            <sz val="8"/>
            <color indexed="81"/>
            <rFont val="Tahoma"/>
            <family val="2"/>
          </rPr>
          <t>Autor:</t>
        </r>
        <r>
          <rPr>
            <sz val="8"/>
            <color indexed="81"/>
            <rFont val="Tahoma"/>
            <family val="2"/>
          </rPr>
          <t xml:space="preserve">
Kauf von Maschinen</t>
        </r>
      </text>
    </comment>
    <comment ref="C28" authorId="0" shapeId="0">
      <text>
        <r>
          <rPr>
            <b/>
            <sz val="8"/>
            <color indexed="81"/>
            <rFont val="Tahoma"/>
            <family val="2"/>
          </rPr>
          <t>Autor:</t>
        </r>
        <r>
          <rPr>
            <sz val="8"/>
            <color indexed="81"/>
            <rFont val="Tahoma"/>
            <family val="2"/>
          </rPr>
          <t xml:space="preserve">
Tilgung regulär + Sondertilgung</t>
        </r>
      </text>
    </comment>
    <comment ref="C29" authorId="0" shapeId="0">
      <text>
        <r>
          <rPr>
            <b/>
            <sz val="8"/>
            <color indexed="81"/>
            <rFont val="Tahoma"/>
            <family val="2"/>
          </rPr>
          <t>Autor:</t>
        </r>
        <r>
          <rPr>
            <sz val="8"/>
            <color indexed="81"/>
            <rFont val="Tahoma"/>
            <family val="2"/>
          </rPr>
          <t xml:space="preserve">
Zinsaufwand aus Darlehen</t>
        </r>
      </text>
    </comment>
    <comment ref="C31" authorId="0" shapeId="0">
      <text>
        <r>
          <rPr>
            <b/>
            <sz val="8"/>
            <color indexed="81"/>
            <rFont val="Tahoma"/>
            <family val="2"/>
          </rPr>
          <t>Autor:</t>
        </r>
        <r>
          <rPr>
            <sz val="8"/>
            <color indexed="81"/>
            <rFont val="Tahoma"/>
            <family val="2"/>
          </rPr>
          <t xml:space="preserve">
Verkauf von Maschinen;
Instandhaltung</t>
        </r>
      </text>
    </comment>
    <comment ref="C32" authorId="0" shapeId="0">
      <text>
        <r>
          <rPr>
            <b/>
            <sz val="8"/>
            <color indexed="81"/>
            <rFont val="Tahoma"/>
            <family val="2"/>
          </rPr>
          <t>Autor:</t>
        </r>
        <r>
          <rPr>
            <sz val="8"/>
            <color indexed="81"/>
            <rFont val="Tahoma"/>
            <family val="2"/>
          </rPr>
          <t xml:space="preserve">
Einstellung und entlassung von Mitarbeitern;
Qualifizierung</t>
        </r>
      </text>
    </comment>
    <comment ref="C33" authorId="0" shapeId="0">
      <text>
        <r>
          <rPr>
            <b/>
            <sz val="8"/>
            <color indexed="81"/>
            <rFont val="Tahoma"/>
            <family val="2"/>
          </rPr>
          <t>Autor:</t>
        </r>
        <r>
          <rPr>
            <sz val="8"/>
            <color indexed="81"/>
            <rFont val="Tahoma"/>
            <family val="2"/>
          </rPr>
          <t xml:space="preserve">
Lagerkosten</t>
        </r>
      </text>
    </comment>
    <comment ref="C34" authorId="0" shapeId="0">
      <text>
        <r>
          <rPr>
            <b/>
            <sz val="8"/>
            <color indexed="81"/>
            <rFont val="Tahoma"/>
            <family val="2"/>
          </rPr>
          <t>Autor:</t>
        </r>
        <r>
          <rPr>
            <sz val="8"/>
            <color indexed="81"/>
            <rFont val="Tahoma"/>
            <family val="2"/>
          </rPr>
          <t xml:space="preserve">
Transportkosten (Auslandsmarkt)</t>
        </r>
      </text>
    </comment>
    <comment ref="C38" authorId="0" shapeId="0">
      <text>
        <r>
          <rPr>
            <b/>
            <sz val="8"/>
            <color indexed="81"/>
            <rFont val="Tahoma"/>
            <family val="2"/>
          </rPr>
          <t>Autor:</t>
        </r>
        <r>
          <rPr>
            <sz val="8"/>
            <color indexed="81"/>
            <rFont val="Tahoma"/>
            <family val="2"/>
          </rPr>
          <t xml:space="preserve">
Zinsertrag aus Bankkonto bzw. Kontokorrentzinsen</t>
        </r>
      </text>
    </comment>
  </commentList>
</comments>
</file>

<file path=xl/comments3.xml><?xml version="1.0" encoding="utf-8"?>
<comments xmlns="http://schemas.openxmlformats.org/spreadsheetml/2006/main">
  <authors>
    <author>Autor</author>
  </authors>
  <commentList>
    <comment ref="C23" authorId="0" shapeId="0">
      <text>
        <r>
          <rPr>
            <b/>
            <sz val="8"/>
            <color indexed="81"/>
            <rFont val="Tahoma"/>
            <family val="2"/>
          </rPr>
          <t>Autor:</t>
        </r>
        <r>
          <rPr>
            <sz val="8"/>
            <color indexed="81"/>
            <rFont val="Tahoma"/>
            <family val="2"/>
          </rPr>
          <t xml:space="preserve">
Anzahl Verwaltungsmitarbeiter : Anzahl Mitarbeiter in Produktion und Vertrieb</t>
        </r>
      </text>
    </comment>
  </commentList>
</comments>
</file>

<file path=xl/sharedStrings.xml><?xml version="1.0" encoding="utf-8"?>
<sst xmlns="http://schemas.openxmlformats.org/spreadsheetml/2006/main" count="625" uniqueCount="207">
  <si>
    <t>Abschreibungen</t>
  </si>
  <si>
    <t>Rohmaterial</t>
  </si>
  <si>
    <t>Handelsware</t>
  </si>
  <si>
    <t>Endbestand</t>
  </si>
  <si>
    <t>Anfangsbestand</t>
  </si>
  <si>
    <t>Aufwendungen</t>
  </si>
  <si>
    <t>Zinsen</t>
  </si>
  <si>
    <t>Werbung</t>
  </si>
  <si>
    <t>Sonstiger Betriebsaufwand</t>
  </si>
  <si>
    <t>Summe</t>
  </si>
  <si>
    <t>Bankkonto</t>
  </si>
  <si>
    <t>Festgeld</t>
  </si>
  <si>
    <t>Einzahlungen</t>
  </si>
  <si>
    <t>Auszahlungen</t>
  </si>
  <si>
    <t>Steuern</t>
  </si>
  <si>
    <t>SaldoVorletzterBuchungstag</t>
  </si>
  <si>
    <t>SaldoErsterBuchungstag</t>
  </si>
  <si>
    <t>Gewinn- und Verlustrechnung (GuV)</t>
  </si>
  <si>
    <t>Erträge</t>
  </si>
  <si>
    <t>Umsatzerlöse</t>
  </si>
  <si>
    <t>Bestandsmehrung Erzeugnisse</t>
  </si>
  <si>
    <t>Verbrauch Rohmaterial</t>
  </si>
  <si>
    <t>Bestandsminderung Erzeugnisse</t>
  </si>
  <si>
    <t>Löhne und Gehälter</t>
  </si>
  <si>
    <t>Sonstiger Aufwand Produktion</t>
  </si>
  <si>
    <t>Sonstiger Aufwand Personal</t>
  </si>
  <si>
    <t>Sonstiger Aufwand Lager</t>
  </si>
  <si>
    <t>Sonstiger Aufwand Transport</t>
  </si>
  <si>
    <t>Ergebnis vor Steuern</t>
  </si>
  <si>
    <t>Gewinn / Verlust</t>
  </si>
  <si>
    <t>Plan</t>
  </si>
  <si>
    <t>Abweichung</t>
  </si>
  <si>
    <t>Festgeldrückbuchung inklusive Zinsen</t>
  </si>
  <si>
    <t>Kredittilgung (Darlehen)</t>
  </si>
  <si>
    <t>Maschinen (Verkauf)</t>
  </si>
  <si>
    <t>Kreditaufnahme (Darlehen)</t>
  </si>
  <si>
    <t>Maschinen (Kauf)</t>
  </si>
  <si>
    <t>Zinsen (Darlehen)</t>
  </si>
  <si>
    <t>Absatzplanung Inland</t>
  </si>
  <si>
    <t>Nachfrage</t>
  </si>
  <si>
    <t>Prognose: Sättigungsmenge (durchschnittlich)</t>
  </si>
  <si>
    <t>Stück</t>
  </si>
  <si>
    <t>Prognose: Prohibitvpreis (durchschnittlich)</t>
  </si>
  <si>
    <t>Euro pro Stück</t>
  </si>
  <si>
    <t>Schätzung: Sättigungsmenge real (durchschnittlich)</t>
  </si>
  <si>
    <t>Schätzung: Prohibitvpreis real (durchschnittlich)</t>
  </si>
  <si>
    <t>Ausgaben für Werbung</t>
  </si>
  <si>
    <t>E</t>
  </si>
  <si>
    <t>Euro</t>
  </si>
  <si>
    <t>Ausgaben für Produktqualität</t>
  </si>
  <si>
    <t>= umgerechnet auf die Stückzahl</t>
  </si>
  <si>
    <t>Schätzung: Werbewirkung</t>
  </si>
  <si>
    <t>Prozent</t>
  </si>
  <si>
    <t>Schätzung: Qualitätswirkung</t>
  </si>
  <si>
    <t>Schätzung: Sättigungsmenge (individuell)</t>
  </si>
  <si>
    <t>Schätzung: Prohibitivpreis (individuell)</t>
  </si>
  <si>
    <t>Verkaufspreis</t>
  </si>
  <si>
    <t>Nachfragemenge (berechnet)</t>
  </si>
  <si>
    <t>Angebot</t>
  </si>
  <si>
    <t>Angebotsmenge Erzeugnisse</t>
  </si>
  <si>
    <t>Angebotsmenge Handelsware</t>
  </si>
  <si>
    <t>Angebotsmenge (gesamt)</t>
  </si>
  <si>
    <t>Personal</t>
  </si>
  <si>
    <t>Vertriebspersonal Bestand Vorperiode</t>
  </si>
  <si>
    <t>Personen</t>
  </si>
  <si>
    <t>- Entlassungen</t>
  </si>
  <si>
    <t>+ Einstellungen</t>
  </si>
  <si>
    <t>Stück pro Person</t>
  </si>
  <si>
    <t>Euro pro Person</t>
  </si>
  <si>
    <t>Vertriebskapazität</t>
  </si>
  <si>
    <t>Absatz</t>
  </si>
  <si>
    <t>Absatzmenge</t>
  </si>
  <si>
    <t>Umsatz</t>
  </si>
  <si>
    <t>Variable Vertriebskosten</t>
  </si>
  <si>
    <t>Absatzplanung Ausland</t>
  </si>
  <si>
    <t>Ausgaben für Produktqualität (= Inland)</t>
  </si>
  <si>
    <t>= umgerechnet auf die Stückzahl (= Inland)</t>
  </si>
  <si>
    <t>Angebot (Exportlager)</t>
  </si>
  <si>
    <t>+ Transport vom Zentrallager ins Exportlager</t>
  </si>
  <si>
    <t>= Angebotsmenge (Ausland)</t>
  </si>
  <si>
    <t>Produktionsplanung</t>
  </si>
  <si>
    <t>Maschinen</t>
  </si>
  <si>
    <t>Bestand Vorperiode</t>
  </si>
  <si>
    <t>- Altersbedingter Abgang</t>
  </si>
  <si>
    <t>- Verkauf</t>
  </si>
  <si>
    <t>+ Kauf</t>
  </si>
  <si>
    <t>Bestand</t>
  </si>
  <si>
    <t>Leistung (Dreischichtbetrieb)</t>
  </si>
  <si>
    <t>Stück pro Maschine</t>
  </si>
  <si>
    <t>Maschinenkapazität</t>
  </si>
  <si>
    <t>Produktionspersonal Bestand Vorperiode</t>
  </si>
  <si>
    <t>Produktionspersonal Bestand</t>
  </si>
  <si>
    <t>Personalkapazität</t>
  </si>
  <si>
    <t>Instandhaltung</t>
  </si>
  <si>
    <t>Euro pro Maschine</t>
  </si>
  <si>
    <t>Ausschussquote</t>
  </si>
  <si>
    <t>Produktion</t>
  </si>
  <si>
    <t>Produktionsmenge</t>
  </si>
  <si>
    <t>Ausschuss</t>
  </si>
  <si>
    <t>Gutteile</t>
  </si>
  <si>
    <t>Schichtfaktor (Kapazitätsauslastung)</t>
  </si>
  <si>
    <t>Lohnfaktor (Schichtzulage)</t>
  </si>
  <si>
    <t>Beschaffungs- und Lagerplanung</t>
  </si>
  <si>
    <t>+ Einkauf</t>
  </si>
  <si>
    <t>= Zwischenbestand (= verfügbare Menge)</t>
  </si>
  <si>
    <t>- Verbrauch</t>
  </si>
  <si>
    <t>Durchschnittlicher Bestand</t>
  </si>
  <si>
    <t>Lagerkostensatz</t>
  </si>
  <si>
    <t>Lagerkosten</t>
  </si>
  <si>
    <t>Erzeugnisse Zentrallager</t>
  </si>
  <si>
    <t>+ Einkauf (Handelsware)</t>
  </si>
  <si>
    <t>+ Produktion (= Produktionsmenge)</t>
  </si>
  <si>
    <t>= Zwischenbestand (= Angebotsmenge)</t>
  </si>
  <si>
    <t>= Endbestand</t>
  </si>
  <si>
    <t>Beschaffungs- und Lagerplanung - Inland und Ausland</t>
  </si>
  <si>
    <t>- Transport vom Zentrallager ins Exportlager</t>
  </si>
  <si>
    <t>= Zwischenbestand (= Angebotsmenge Inland)</t>
  </si>
  <si>
    <t>- Verkauf Inlandsmarkt</t>
  </si>
  <si>
    <t>Erzeugnisse Exportlager</t>
  </si>
  <si>
    <t>= Zwischenbestand (= Angebotsmenge Ausland)</t>
  </si>
  <si>
    <t>- Verkauf Auslandsmarkt</t>
  </si>
  <si>
    <t>Basispreis</t>
  </si>
  <si>
    <t>Staffelpreis1</t>
  </si>
  <si>
    <t>Staffelpreis2</t>
  </si>
  <si>
    <t>Staffelmenge1</t>
  </si>
  <si>
    <t>Staffelmenge2</t>
  </si>
  <si>
    <t>Stück pro Maschine pro Jahr</t>
  </si>
  <si>
    <t>Nutzungsdauer</t>
  </si>
  <si>
    <t>Jahre</t>
  </si>
  <si>
    <t>Kaufpreis</t>
  </si>
  <si>
    <t>Euro pro Maschine pro Jahr</t>
  </si>
  <si>
    <t>Lohnnebenkosten</t>
  </si>
  <si>
    <t>AufwandEinstellung</t>
  </si>
  <si>
    <t>AufwandEntlassung</t>
  </si>
  <si>
    <t>Gehalt</t>
  </si>
  <si>
    <t>Vertrieb</t>
  </si>
  <si>
    <t>Betreuungsverhaeltnis</t>
  </si>
  <si>
    <t>Ist (Vorperiode)</t>
  </si>
  <si>
    <t>Gesundheitsförderung</t>
  </si>
  <si>
    <t>Qualifizerung</t>
  </si>
  <si>
    <t>Entsorgung</t>
  </si>
  <si>
    <t>Energie</t>
  </si>
  <si>
    <t>Produktqualität</t>
  </si>
  <si>
    <t>Qualifizierung</t>
  </si>
  <si>
    <t>Gesundheitsausgaben Maximum</t>
  </si>
  <si>
    <t>Gesundheitsfaktor Maximum</t>
  </si>
  <si>
    <t>Gesundheitsausgaben</t>
  </si>
  <si>
    <t>Qualifizierungsausgaben</t>
  </si>
  <si>
    <t>Vorperiode</t>
  </si>
  <si>
    <t>Aufwand Abbau</t>
  </si>
  <si>
    <t>Instandhaltungsausgaben Maximum</t>
  </si>
  <si>
    <t>Ausschussquote Maximum</t>
  </si>
  <si>
    <t>Durchschnittliche Sättigungsmenge</t>
  </si>
  <si>
    <t>Durchschnittlicher Prohibitivpreis</t>
  </si>
  <si>
    <t>Durchschnittliche Werbeausgaben</t>
  </si>
  <si>
    <t>Durchschnittliche Qualitätsausgaben</t>
  </si>
  <si>
    <t>Nächstes Geschäftsjahr</t>
  </si>
  <si>
    <t>Leistung (normal)</t>
  </si>
  <si>
    <t>Aufwand Einstellung</t>
  </si>
  <si>
    <t>Aufwand Entlassung</t>
  </si>
  <si>
    <t>Qualifizierungsausgaben Maximum</t>
  </si>
  <si>
    <t>Qualifizierungsfaktor Maximum</t>
  </si>
  <si>
    <t>Lohnnebenkostensatz</t>
  </si>
  <si>
    <t>Euro pro Person pro Jahr</t>
  </si>
  <si>
    <t>Stück pro Person pro Jahr</t>
  </si>
  <si>
    <t>Maximale Anzahl von Maschinen</t>
  </si>
  <si>
    <t>Leistung (mit Qualifizierung &amp; Gesundheitsförderung)</t>
  </si>
  <si>
    <t>= Vertriebspersonal Bestand</t>
  </si>
  <si>
    <t>Nachfragemenge</t>
  </si>
  <si>
    <t>Lohnfaktor Zweischichtbetrieb</t>
  </si>
  <si>
    <t>Lohnfaktor Dreischichtbetrieb</t>
  </si>
  <si>
    <t>Rahmendaten für das Vertriebspersonal</t>
  </si>
  <si>
    <t>Rahmendaten für die Vertriebskosten</t>
  </si>
  <si>
    <t>Marktbezogene Prognosewerte</t>
  </si>
  <si>
    <t>Rahmendaten für die Maschinen</t>
  </si>
  <si>
    <t>Rahmendaten für das Produktionspersonal</t>
  </si>
  <si>
    <t>Rahmendaten für die Handelsware</t>
  </si>
  <si>
    <t>Rahmendaten für das Lager und den Transport</t>
  </si>
  <si>
    <t>Lagerkostensatz Rohmaterial</t>
  </si>
  <si>
    <t>Lagerkostensatz Produkte</t>
  </si>
  <si>
    <t>Personalkosten</t>
  </si>
  <si>
    <t>Rahmendaten für das Verwaltungspersonal</t>
  </si>
  <si>
    <t>Produktionspersonal</t>
  </si>
  <si>
    <t>= Bestand</t>
  </si>
  <si>
    <t>Qualifizierungsausgaben gesamt</t>
  </si>
  <si>
    <t>Lohn</t>
  </si>
  <si>
    <t>Lohnkosten gesamt</t>
  </si>
  <si>
    <t>Vertriebsspersonal</t>
  </si>
  <si>
    <t>Verwaltungspersonal</t>
  </si>
  <si>
    <t>Rahmendaten für das Rohmaterial (Standard)</t>
  </si>
  <si>
    <t>Rahmendaten für das Rohmaterial (Öko)</t>
  </si>
  <si>
    <t>Gesundheitssausgaben Maximum</t>
  </si>
  <si>
    <t>Gesundheitsausgaben gesamt</t>
  </si>
  <si>
    <t>Schichtbetrieb</t>
  </si>
  <si>
    <t>Herstellkosten</t>
  </si>
  <si>
    <t>Rohmaterialverbrauch</t>
  </si>
  <si>
    <t>Maschinenabschreibung</t>
  </si>
  <si>
    <t>Herstellkosten gesamt</t>
  </si>
  <si>
    <t>Herstellkosten pro Stück</t>
  </si>
  <si>
    <t xml:space="preserve">Euro pro Stück </t>
  </si>
  <si>
    <t>Löhne (Produktion)</t>
  </si>
  <si>
    <t>Qualifizierung (Produktion)</t>
  </si>
  <si>
    <t>Gesundheitsförderung (Produktion)</t>
  </si>
  <si>
    <t>Energiekosten Standard</t>
  </si>
  <si>
    <t>Energiekosten Öko</t>
  </si>
  <si>
    <t>Entsorgungskosten Standard</t>
  </si>
  <si>
    <t>Entsorgungskosten Öko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</si>
</sst>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 ;\-#,##0.00\ "/>
    <numFmt numFmtId="165" formatCode="#,##0.00_ ;[Red]\-#,##0.00\ "/>
    <numFmt numFmtId="166" formatCode="#,##0.0"/>
    <numFmt numFmtId="167"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b/>
      <sz val="14"/>
      <color theme="1"/>
      <name val="Calibri"/>
      <family val="2"/>
      <scheme val="minor"/>
    </font>
    <font>
      <b/>
      <sz val="11"/>
      <color theme="1" tint="0.499984740745262"/>
      <name val="Calibri"/>
      <family val="2"/>
      <scheme val="minor"/>
    </font>
    <font>
      <sz val="11"/>
      <color theme="1" tint="0.499984740745262"/>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0" fillId="0" borderId="0" xfId="0" applyFill="1"/>
    <xf numFmtId="164" fontId="0" fillId="3" borderId="2" xfId="1" applyNumberFormat="1" applyFont="1" applyFill="1" applyBorder="1"/>
    <xf numFmtId="164" fontId="0" fillId="3" borderId="0" xfId="1" applyNumberFormat="1" applyFont="1" applyFill="1" applyBorder="1"/>
    <xf numFmtId="0" fontId="0" fillId="3" borderId="3" xfId="0" applyFill="1" applyBorder="1"/>
    <xf numFmtId="0" fontId="0" fillId="3" borderId="8" xfId="0" applyFill="1" applyBorder="1"/>
    <xf numFmtId="0" fontId="0" fillId="3" borderId="4" xfId="0" applyFill="1" applyBorder="1"/>
    <xf numFmtId="0" fontId="0" fillId="3" borderId="1" xfId="0" applyFill="1" applyBorder="1"/>
    <xf numFmtId="0" fontId="7" fillId="5" borderId="0" xfId="0" applyFont="1" applyFill="1" applyBorder="1"/>
    <xf numFmtId="0" fontId="0" fillId="5" borderId="0" xfId="0" applyFill="1" applyBorder="1"/>
    <xf numFmtId="0" fontId="0" fillId="3" borderId="0" xfId="0" applyFill="1" applyBorder="1"/>
    <xf numFmtId="0" fontId="0" fillId="3" borderId="5" xfId="0" applyFill="1" applyBorder="1"/>
    <xf numFmtId="0" fontId="2" fillId="3" borderId="0" xfId="0" applyFont="1" applyFill="1" applyBorder="1" applyAlignment="1">
      <alignment horizontal="right"/>
    </xf>
    <xf numFmtId="0" fontId="8" fillId="3" borderId="0" xfId="0" applyFont="1" applyFill="1" applyBorder="1" applyAlignment="1">
      <alignment horizontal="right"/>
    </xf>
    <xf numFmtId="0" fontId="9" fillId="3" borderId="0" xfId="0" applyFont="1" applyFill="1" applyBorder="1"/>
    <xf numFmtId="0" fontId="2" fillId="3" borderId="0" xfId="0" applyFont="1" applyFill="1" applyBorder="1"/>
    <xf numFmtId="4" fontId="9" fillId="3" borderId="0" xfId="1" applyNumberFormat="1" applyFont="1" applyFill="1" applyBorder="1"/>
    <xf numFmtId="164" fontId="2" fillId="3" borderId="0" xfId="1" applyNumberFormat="1" applyFont="1" applyFill="1" applyBorder="1"/>
    <xf numFmtId="165" fontId="9" fillId="3" borderId="0" xfId="1" applyNumberFormat="1" applyFont="1" applyFill="1" applyBorder="1"/>
    <xf numFmtId="2" fontId="0" fillId="3" borderId="0" xfId="0" applyNumberFormat="1" applyFill="1" applyBorder="1"/>
    <xf numFmtId="43" fontId="0" fillId="3" borderId="0" xfId="1" applyNumberFormat="1" applyFont="1" applyFill="1" applyBorder="1"/>
    <xf numFmtId="0" fontId="0" fillId="3" borderId="6" xfId="0" applyFill="1" applyBorder="1"/>
    <xf numFmtId="0" fontId="0" fillId="3" borderId="9" xfId="0" applyFill="1" applyBorder="1"/>
    <xf numFmtId="0" fontId="0" fillId="3" borderId="7" xfId="0" applyFill="1" applyBorder="1"/>
    <xf numFmtId="4" fontId="0" fillId="3" borderId="0" xfId="0" applyNumberFormat="1" applyFill="1" applyBorder="1"/>
    <xf numFmtId="4" fontId="0" fillId="3" borderId="0" xfId="1" applyNumberFormat="1" applyFont="1" applyFill="1" applyBorder="1"/>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Border="1" applyAlignment="1">
      <alignment vertical="center"/>
    </xf>
    <xf numFmtId="0" fontId="0" fillId="3" borderId="8" xfId="0" applyFill="1" applyBorder="1" applyAlignment="1">
      <alignment vertical="center"/>
    </xf>
    <xf numFmtId="0" fontId="0" fillId="3" borderId="8" xfId="0" applyFill="1" applyBorder="1" applyAlignment="1">
      <alignment horizontal="left" vertical="center"/>
    </xf>
    <xf numFmtId="0" fontId="0" fillId="3" borderId="4" xfId="0" applyFill="1" applyBorder="1" applyAlignment="1">
      <alignment vertical="center"/>
    </xf>
    <xf numFmtId="0" fontId="0" fillId="3" borderId="1"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left" vertical="center"/>
    </xf>
    <xf numFmtId="0" fontId="0" fillId="3" borderId="5" xfId="0" applyFill="1" applyBorder="1" applyAlignment="1">
      <alignment vertical="center"/>
    </xf>
    <xf numFmtId="0" fontId="2" fillId="3" borderId="0" xfId="0" applyFont="1" applyFill="1" applyBorder="1" applyAlignment="1">
      <alignment vertical="center"/>
    </xf>
    <xf numFmtId="0" fontId="0" fillId="3" borderId="2" xfId="0" applyFill="1" applyBorder="1" applyAlignment="1">
      <alignment vertical="center"/>
    </xf>
    <xf numFmtId="0" fontId="0" fillId="3" borderId="10" xfId="0" applyFill="1" applyBorder="1" applyAlignment="1">
      <alignment vertical="center"/>
    </xf>
    <xf numFmtId="0" fontId="0" fillId="3" borderId="0" xfId="0" quotePrefix="1" applyFill="1" applyBorder="1" applyAlignment="1">
      <alignment vertical="center"/>
    </xf>
    <xf numFmtId="0" fontId="0" fillId="3" borderId="12" xfId="0"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9" xfId="0" applyFill="1" applyBorder="1" applyAlignment="1">
      <alignment horizontal="left" vertical="center"/>
    </xf>
    <xf numFmtId="0" fontId="0" fillId="3" borderId="7" xfId="0" applyFill="1" applyBorder="1" applyAlignment="1">
      <alignment vertical="center"/>
    </xf>
    <xf numFmtId="3" fontId="9" fillId="3" borderId="0" xfId="1" applyNumberFormat="1" applyFont="1" applyFill="1" applyBorder="1"/>
    <xf numFmtId="0" fontId="0" fillId="3" borderId="0" xfId="0" applyFill="1" applyAlignment="1">
      <alignment vertical="center"/>
    </xf>
    <xf numFmtId="0" fontId="0" fillId="3" borderId="11" xfId="0" applyFill="1" applyBorder="1" applyAlignment="1">
      <alignment vertical="center"/>
    </xf>
    <xf numFmtId="0" fontId="0" fillId="3" borderId="3" xfId="0" applyFill="1" applyBorder="1" applyAlignment="1">
      <alignment vertical="center"/>
    </xf>
    <xf numFmtId="0" fontId="7" fillId="3" borderId="0" xfId="0" applyFont="1" applyFill="1" applyBorder="1" applyAlignment="1">
      <alignment vertical="center"/>
    </xf>
    <xf numFmtId="2" fontId="0" fillId="3" borderId="2" xfId="0" applyNumberFormat="1" applyFill="1" applyBorder="1" applyAlignment="1">
      <alignment vertical="center"/>
    </xf>
    <xf numFmtId="4" fontId="0" fillId="3" borderId="10" xfId="0" applyNumberFormat="1" applyFill="1" applyBorder="1" applyAlignment="1">
      <alignment vertical="center"/>
    </xf>
    <xf numFmtId="3" fontId="0" fillId="3" borderId="10" xfId="0" applyNumberFormat="1" applyFill="1" applyBorder="1" applyAlignment="1">
      <alignment vertical="center"/>
    </xf>
    <xf numFmtId="3" fontId="0" fillId="3" borderId="2" xfId="0" applyNumberFormat="1" applyFill="1" applyBorder="1" applyAlignment="1">
      <alignment vertical="center"/>
    </xf>
    <xf numFmtId="4" fontId="0" fillId="3" borderId="2" xfId="0" applyNumberFormat="1" applyFill="1" applyBorder="1" applyAlignment="1">
      <alignment vertical="center"/>
    </xf>
    <xf numFmtId="3" fontId="9" fillId="3" borderId="0" xfId="0" applyNumberFormat="1" applyFont="1" applyFill="1" applyBorder="1" applyAlignment="1">
      <alignment vertical="center"/>
    </xf>
    <xf numFmtId="4" fontId="9" fillId="3" borderId="0" xfId="0" applyNumberFormat="1" applyFont="1" applyFill="1" applyBorder="1" applyAlignment="1">
      <alignment vertical="center"/>
    </xf>
    <xf numFmtId="4" fontId="0" fillId="3" borderId="0" xfId="0" applyNumberFormat="1" applyFill="1" applyBorder="1" applyAlignment="1">
      <alignment vertical="center"/>
    </xf>
    <xf numFmtId="0" fontId="2" fillId="6" borderId="0" xfId="0" applyFont="1" applyFill="1"/>
    <xf numFmtId="0" fontId="0" fillId="6" borderId="0" xfId="0" applyFill="1"/>
    <xf numFmtId="0" fontId="2" fillId="6" borderId="0" xfId="0" applyFont="1" applyFill="1" applyAlignment="1">
      <alignment horizontal="right"/>
    </xf>
    <xf numFmtId="43" fontId="0" fillId="6" borderId="0" xfId="1" applyFont="1" applyFill="1"/>
    <xf numFmtId="0" fontId="7" fillId="5" borderId="0" xfId="0" applyFont="1" applyFill="1"/>
    <xf numFmtId="0" fontId="0" fillId="3" borderId="0" xfId="0" applyFill="1" applyAlignment="1">
      <alignment horizontal="left" vertical="center"/>
    </xf>
    <xf numFmtId="0" fontId="2" fillId="3" borderId="0" xfId="0" applyFont="1" applyFill="1" applyAlignment="1">
      <alignment vertical="center"/>
    </xf>
    <xf numFmtId="0" fontId="0" fillId="3" borderId="0" xfId="0" quotePrefix="1" applyFill="1" applyAlignment="1">
      <alignment vertical="center"/>
    </xf>
    <xf numFmtId="4" fontId="0" fillId="3" borderId="0" xfId="0" applyNumberFormat="1" applyFill="1" applyAlignment="1">
      <alignment vertical="center"/>
    </xf>
    <xf numFmtId="2" fontId="0" fillId="3" borderId="2" xfId="2" applyNumberFormat="1" applyFont="1" applyFill="1" applyBorder="1"/>
    <xf numFmtId="9" fontId="0" fillId="3" borderId="2" xfId="2" applyFont="1" applyFill="1" applyBorder="1"/>
    <xf numFmtId="4" fontId="0" fillId="3" borderId="2" xfId="1" applyNumberFormat="1" applyFont="1" applyFill="1" applyBorder="1"/>
    <xf numFmtId="0" fontId="2" fillId="3" borderId="0" xfId="0" applyFont="1" applyFill="1" applyAlignment="1">
      <alignment horizontal="right"/>
    </xf>
    <xf numFmtId="0" fontId="0" fillId="3" borderId="0" xfId="0" applyFill="1"/>
    <xf numFmtId="0" fontId="8" fillId="3" borderId="0" xfId="0" applyFont="1" applyFill="1" applyAlignment="1">
      <alignment horizontal="right"/>
    </xf>
    <xf numFmtId="3" fontId="0" fillId="3" borderId="11" xfId="0" applyNumberFormat="1" applyFill="1" applyBorder="1" applyAlignment="1">
      <alignment vertical="center"/>
    </xf>
    <xf numFmtId="4" fontId="0" fillId="3" borderId="11" xfId="0" applyNumberFormat="1" applyFill="1" applyBorder="1" applyAlignment="1">
      <alignment vertical="center"/>
    </xf>
    <xf numFmtId="166" fontId="0" fillId="6" borderId="2" xfId="1" applyNumberFormat="1" applyFont="1" applyFill="1" applyBorder="1" applyProtection="1">
      <protection locked="0"/>
    </xf>
    <xf numFmtId="4" fontId="0" fillId="6" borderId="2" xfId="1" applyNumberFormat="1" applyFont="1" applyFill="1" applyBorder="1" applyProtection="1">
      <protection locked="0"/>
    </xf>
    <xf numFmtId="9" fontId="0" fillId="6" borderId="2" xfId="2" applyFont="1" applyFill="1" applyBorder="1" applyProtection="1">
      <protection locked="0"/>
    </xf>
    <xf numFmtId="3" fontId="0" fillId="4" borderId="12" xfId="0" applyNumberFormat="1" applyFill="1" applyBorder="1" applyAlignment="1" applyProtection="1">
      <alignment vertical="center"/>
      <protection locked="0"/>
    </xf>
    <xf numFmtId="3" fontId="0" fillId="2" borderId="12" xfId="0" applyNumberFormat="1" applyFill="1" applyBorder="1" applyAlignment="1" applyProtection="1">
      <alignment vertical="center"/>
      <protection locked="0"/>
    </xf>
    <xf numFmtId="3" fontId="0" fillId="6" borderId="2" xfId="1" applyNumberFormat="1" applyFont="1" applyFill="1" applyBorder="1" applyProtection="1">
      <protection locked="0"/>
    </xf>
    <xf numFmtId="3" fontId="0" fillId="4" borderId="11" xfId="0" applyNumberFormat="1" applyFill="1" applyBorder="1" applyAlignment="1" applyProtection="1">
      <alignment vertical="center"/>
      <protection locked="0"/>
    </xf>
    <xf numFmtId="3" fontId="0" fillId="2" borderId="11" xfId="0" applyNumberFormat="1" applyFill="1" applyBorder="1" applyAlignment="1" applyProtection="1">
      <alignment vertical="center"/>
      <protection locked="0"/>
    </xf>
    <xf numFmtId="0" fontId="0" fillId="3" borderId="3" xfId="0" applyFill="1" applyBorder="1" applyAlignment="1" applyProtection="1">
      <alignment vertical="center"/>
    </xf>
    <xf numFmtId="0" fontId="0" fillId="3" borderId="8" xfId="0" applyFill="1" applyBorder="1" applyAlignment="1" applyProtection="1">
      <alignment vertical="center"/>
    </xf>
    <xf numFmtId="0" fontId="0" fillId="3" borderId="8" xfId="0" applyFill="1" applyBorder="1" applyAlignment="1" applyProtection="1">
      <alignment horizontal="left" vertical="center"/>
    </xf>
    <xf numFmtId="0" fontId="0" fillId="3" borderId="4" xfId="0" applyFill="1" applyBorder="1" applyAlignment="1" applyProtection="1">
      <alignment vertical="center"/>
    </xf>
    <xf numFmtId="0" fontId="0" fillId="3" borderId="0" xfId="0" applyFill="1" applyBorder="1" applyAlignment="1" applyProtection="1">
      <alignment vertical="center"/>
    </xf>
    <xf numFmtId="0" fontId="7" fillId="5" borderId="0" xfId="0" applyFont="1" applyFill="1" applyBorder="1" applyProtection="1"/>
    <xf numFmtId="0" fontId="0" fillId="3" borderId="0" xfId="0" applyFill="1" applyBorder="1" applyAlignment="1" applyProtection="1">
      <alignment horizontal="left" vertical="center"/>
    </xf>
    <xf numFmtId="0" fontId="0" fillId="3" borderId="5" xfId="0" applyFill="1" applyBorder="1" applyAlignment="1" applyProtection="1">
      <alignment vertical="center"/>
    </xf>
    <xf numFmtId="0" fontId="0" fillId="3" borderId="1" xfId="0" applyFill="1" applyBorder="1" applyAlignment="1" applyProtection="1">
      <alignment vertical="center"/>
    </xf>
    <xf numFmtId="0" fontId="7" fillId="3" borderId="0" xfId="0" applyFont="1" applyFill="1" applyBorder="1" applyAlignment="1" applyProtection="1">
      <alignment vertical="center"/>
    </xf>
    <xf numFmtId="0" fontId="2" fillId="6" borderId="0" xfId="0" applyFont="1" applyFill="1" applyProtection="1"/>
    <xf numFmtId="0" fontId="0" fillId="6" borderId="0" xfId="0" applyFill="1" applyProtection="1"/>
    <xf numFmtId="0" fontId="0" fillId="3" borderId="0" xfId="0" applyFill="1" applyAlignment="1" applyProtection="1">
      <alignment vertical="center"/>
    </xf>
    <xf numFmtId="0" fontId="2" fillId="6" borderId="0" xfId="0" applyFont="1" applyFill="1" applyAlignment="1" applyProtection="1">
      <alignment horizontal="right"/>
    </xf>
    <xf numFmtId="43" fontId="0" fillId="6" borderId="0" xfId="1" applyFont="1" applyFill="1" applyProtection="1"/>
    <xf numFmtId="0" fontId="2" fillId="3" borderId="0" xfId="0" applyFont="1" applyFill="1" applyBorder="1" applyAlignment="1" applyProtection="1">
      <alignment horizontal="right"/>
    </xf>
    <xf numFmtId="0" fontId="0" fillId="3" borderId="0" xfId="0" applyFill="1" applyBorder="1" applyProtection="1"/>
    <xf numFmtId="0" fontId="0" fillId="0" borderId="0" xfId="0" applyFill="1" applyAlignment="1" applyProtection="1">
      <alignment vertical="center"/>
    </xf>
    <xf numFmtId="0" fontId="8" fillId="3" borderId="0" xfId="0" applyFont="1" applyFill="1" applyBorder="1" applyAlignment="1" applyProtection="1">
      <alignment horizontal="right"/>
    </xf>
    <xf numFmtId="0" fontId="2" fillId="3" borderId="0" xfId="0" applyFont="1" applyFill="1" applyBorder="1" applyAlignment="1" applyProtection="1">
      <alignment vertical="center"/>
    </xf>
    <xf numFmtId="3" fontId="9" fillId="3" borderId="0" xfId="0" applyNumberFormat="1" applyFont="1" applyFill="1" applyBorder="1" applyAlignment="1" applyProtection="1">
      <alignment vertical="center"/>
    </xf>
    <xf numFmtId="0" fontId="0" fillId="3" borderId="0" xfId="0" quotePrefix="1" applyFill="1" applyBorder="1" applyAlignment="1" applyProtection="1">
      <alignment vertical="center"/>
    </xf>
    <xf numFmtId="3" fontId="0" fillId="3" borderId="10" xfId="0" applyNumberFormat="1" applyFill="1" applyBorder="1" applyAlignment="1" applyProtection="1">
      <alignment vertical="center"/>
    </xf>
    <xf numFmtId="3" fontId="0" fillId="3" borderId="2" xfId="0" applyNumberFormat="1" applyFill="1" applyBorder="1" applyAlignment="1" applyProtection="1">
      <alignment vertical="center"/>
    </xf>
    <xf numFmtId="4" fontId="9" fillId="3" borderId="0" xfId="0" applyNumberFormat="1" applyFont="1" applyFill="1" applyBorder="1" applyAlignment="1" applyProtection="1">
      <alignment vertical="center"/>
    </xf>
    <xf numFmtId="10" fontId="0" fillId="3" borderId="2" xfId="0" applyNumberFormat="1" applyFill="1" applyBorder="1" applyAlignment="1" applyProtection="1">
      <alignment vertical="center"/>
    </xf>
    <xf numFmtId="10" fontId="9" fillId="3" borderId="0" xfId="0" applyNumberFormat="1" applyFont="1" applyFill="1" applyBorder="1" applyAlignment="1" applyProtection="1">
      <alignment vertical="center"/>
    </xf>
    <xf numFmtId="0" fontId="0" fillId="3" borderId="2" xfId="0" applyFill="1" applyBorder="1" applyAlignment="1" applyProtection="1">
      <alignment vertical="center"/>
    </xf>
    <xf numFmtId="167" fontId="0" fillId="3" borderId="2" xfId="0" applyNumberFormat="1" applyFill="1" applyBorder="1" applyAlignment="1" applyProtection="1">
      <alignment vertical="center"/>
    </xf>
    <xf numFmtId="2" fontId="0" fillId="3" borderId="2" xfId="0" applyNumberFormat="1" applyFill="1" applyBorder="1" applyAlignment="1" applyProtection="1">
      <alignment horizontal="right" vertical="center"/>
    </xf>
    <xf numFmtId="2" fontId="0" fillId="3" borderId="2" xfId="0" applyNumberFormat="1" applyFill="1" applyBorder="1" applyAlignment="1" applyProtection="1">
      <alignment vertical="center"/>
    </xf>
    <xf numFmtId="4" fontId="0" fillId="3" borderId="0" xfId="0" applyNumberFormat="1" applyFill="1" applyBorder="1" applyAlignment="1" applyProtection="1">
      <alignment vertical="center"/>
    </xf>
    <xf numFmtId="4" fontId="9" fillId="3" borderId="0" xfId="1" applyNumberFormat="1" applyFont="1" applyFill="1" applyBorder="1" applyProtection="1"/>
    <xf numFmtId="0" fontId="0" fillId="3" borderId="6" xfId="0" applyFill="1" applyBorder="1" applyAlignment="1" applyProtection="1">
      <alignment vertical="center"/>
    </xf>
    <xf numFmtId="0" fontId="0" fillId="3" borderId="9" xfId="0" applyFill="1" applyBorder="1" applyAlignment="1" applyProtection="1">
      <alignment vertical="center"/>
    </xf>
    <xf numFmtId="0" fontId="0" fillId="3" borderId="9" xfId="0" applyFill="1" applyBorder="1" applyAlignment="1" applyProtection="1">
      <alignment horizontal="left" vertical="center"/>
    </xf>
    <xf numFmtId="0" fontId="0" fillId="3" borderId="7" xfId="0" applyFill="1" applyBorder="1" applyAlignment="1" applyProtection="1">
      <alignment vertical="center"/>
    </xf>
    <xf numFmtId="2" fontId="0" fillId="6" borderId="2" xfId="2" applyNumberFormat="1" applyFont="1" applyFill="1" applyBorder="1" applyProtection="1">
      <protection locked="0"/>
    </xf>
    <xf numFmtId="2" fontId="0" fillId="6" borderId="2" xfId="1" applyNumberFormat="1" applyFont="1" applyFill="1" applyBorder="1" applyProtection="1">
      <protection locked="0"/>
    </xf>
    <xf numFmtId="4" fontId="0" fillId="4" borderId="11" xfId="0" applyNumberFormat="1" applyFill="1" applyBorder="1" applyAlignment="1" applyProtection="1">
      <alignment vertical="center"/>
      <protection locked="0"/>
    </xf>
    <xf numFmtId="4" fontId="0" fillId="2" borderId="11" xfId="0" applyNumberFormat="1"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2" borderId="11" xfId="0" applyFill="1" applyBorder="1" applyAlignment="1" applyProtection="1">
      <alignment vertical="center"/>
      <protection locked="0"/>
    </xf>
    <xf numFmtId="3" fontId="0" fillId="4" borderId="2" xfId="0" applyNumberFormat="1" applyFill="1" applyBorder="1" applyAlignment="1" applyProtection="1">
      <alignment vertical="center"/>
      <protection locked="0"/>
    </xf>
    <xf numFmtId="3" fontId="0" fillId="2" borderId="2" xfId="0" applyNumberFormat="1" applyFill="1" applyBorder="1" applyAlignment="1" applyProtection="1">
      <alignment vertical="center"/>
      <protection locked="0"/>
    </xf>
    <xf numFmtId="4" fontId="0" fillId="4" borderId="10" xfId="0" applyNumberFormat="1" applyFill="1" applyBorder="1" applyAlignment="1" applyProtection="1">
      <alignment vertical="center"/>
      <protection locked="0"/>
    </xf>
    <xf numFmtId="4" fontId="0" fillId="2" borderId="10" xfId="0" applyNumberFormat="1" applyFill="1" applyBorder="1" applyAlignment="1" applyProtection="1">
      <alignment vertical="center"/>
      <protection locked="0"/>
    </xf>
    <xf numFmtId="3" fontId="0" fillId="3" borderId="2" xfId="1" applyNumberFormat="1" applyFont="1" applyFill="1" applyBorder="1"/>
    <xf numFmtId="10" fontId="0" fillId="4" borderId="2" xfId="0" applyNumberFormat="1" applyFill="1" applyBorder="1" applyAlignment="1" applyProtection="1">
      <alignment vertical="center"/>
      <protection locked="0"/>
    </xf>
    <xf numFmtId="10" fontId="0" fillId="2" borderId="2" xfId="0" applyNumberFormat="1" applyFill="1" applyBorder="1" applyAlignment="1" applyProtection="1">
      <alignment vertical="center"/>
      <protection locked="0"/>
    </xf>
    <xf numFmtId="4" fontId="0" fillId="4" borderId="2" xfId="0" applyNumberFormat="1" applyFill="1" applyBorder="1" applyAlignment="1" applyProtection="1">
      <alignment vertical="center"/>
      <protection locked="0"/>
    </xf>
    <xf numFmtId="4" fontId="0" fillId="2" borderId="2" xfId="0" applyNumberFormat="1" applyFill="1" applyBorder="1" applyAlignment="1" applyProtection="1">
      <alignment vertical="center"/>
      <protection locked="0"/>
    </xf>
    <xf numFmtId="3" fontId="0" fillId="3" borderId="12" xfId="0" applyNumberFormat="1" applyFill="1" applyBorder="1" applyAlignment="1" applyProtection="1">
      <alignment vertical="center"/>
    </xf>
    <xf numFmtId="164" fontId="0" fillId="4" borderId="2" xfId="1" applyNumberFormat="1" applyFont="1" applyFill="1" applyBorder="1" applyProtection="1">
      <protection locked="0"/>
    </xf>
    <xf numFmtId="164" fontId="0" fillId="2" borderId="2" xfId="1" applyNumberFormat="1" applyFont="1" applyFill="1" applyBorder="1" applyProtection="1">
      <protection locked="0"/>
    </xf>
  </cellXfs>
  <cellStyles count="3">
    <cellStyle name="Komma" xfId="1" builtinId="3"/>
    <cellStyle name="Prozent" xfId="2" builtinId="5"/>
    <cellStyle name="Standard" xfId="0" builtinId="0"/>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29</xdr:row>
      <xdr:rowOff>0</xdr:rowOff>
    </xdr:to>
    <xdr:sp macro="" textlink="">
      <xdr:nvSpPr>
        <xdr:cNvPr id="2" name="Textfeld 1">
          <a:extLst>
            <a:ext uri="{FF2B5EF4-FFF2-40B4-BE49-F238E27FC236}">
              <a16:creationId xmlns:a16="http://schemas.microsoft.com/office/drawing/2014/main" xmlns="" id="{0EC0A4F9-6258-43DB-A67D-9135937477B5}"/>
            </a:ext>
          </a:extLst>
        </xdr:cNvPr>
        <xdr:cNvSpPr txBox="1"/>
      </xdr:nvSpPr>
      <xdr:spPr>
        <a:xfrm>
          <a:off x="0" y="0"/>
          <a:ext cx="8865577" cy="549519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b="1"/>
        </a:p>
        <a:p>
          <a:endParaRPr lang="de-DE" sz="1100" b="1"/>
        </a:p>
        <a:p>
          <a:r>
            <a:rPr lang="de-DE" sz="1100" b="1"/>
            <a:t>D</a:t>
          </a:r>
          <a:r>
            <a:rPr lang="de-DE" sz="1100" b="1" baseline="0"/>
            <a:t> E M O - V E R S I O N</a:t>
          </a:r>
          <a:endParaRPr lang="de-DE" sz="1100" b="1"/>
        </a:p>
        <a:p>
          <a:endParaRPr lang="de-DE" sz="1100" b="1"/>
        </a:p>
        <a:p>
          <a:endParaRPr lang="de-DE" sz="1100" b="1"/>
        </a:p>
        <a:p>
          <a:r>
            <a:rPr lang="de-DE" sz="1600" b="1"/>
            <a:t>Planungswerkzeug</a:t>
          </a:r>
          <a:r>
            <a:rPr lang="de-DE" sz="1100" b="1"/>
            <a:t>  </a:t>
          </a:r>
          <a:r>
            <a:rPr lang="de-DE" sz="1100" b="1">
              <a:solidFill>
                <a:schemeClr val="dk1"/>
              </a:solidFill>
              <a:effectLst/>
              <a:latin typeface="+mn-lt"/>
              <a:ea typeface="+mn-ea"/>
              <a:cs typeface="+mn-cs"/>
            </a:rPr>
            <a:t>(Demoversion mit Daten des S</a:t>
          </a:r>
          <a:r>
            <a:rPr lang="de-DE" sz="1100" b="1" baseline="0">
              <a:solidFill>
                <a:schemeClr val="dk1"/>
              </a:solidFill>
              <a:effectLst/>
              <a:latin typeface="+mn-lt"/>
              <a:ea typeface="+mn-ea"/>
              <a:cs typeface="+mn-cs"/>
            </a:rPr>
            <a:t>zenarios "easyReader"</a:t>
          </a:r>
          <a:r>
            <a:rPr lang="de-DE" sz="1100" b="1">
              <a:solidFill>
                <a:schemeClr val="dk1"/>
              </a:solidFill>
              <a:effectLst/>
              <a:latin typeface="+mn-lt"/>
              <a:ea typeface="+mn-ea"/>
              <a:cs typeface="+mn-cs"/>
            </a:rPr>
            <a:t>)</a:t>
          </a:r>
          <a:endParaRPr lang="de-DE">
            <a:effectLst/>
          </a:endParaRPr>
        </a:p>
        <a:p>
          <a:endParaRPr lang="de-DE" sz="1100" b="0"/>
        </a:p>
        <a:p>
          <a:r>
            <a:rPr lang="de-DE" sz="1100" b="0"/>
            <a:t>Die vorliegende Excel-Arbeitsmappe kann als Planungswerkzeug für "Play the Market" genutzt werden. In ihr sind einige </a:t>
          </a:r>
          <a:r>
            <a:rPr lang="de-DE" sz="1100" b="0" baseline="0"/>
            <a:t>Tabellenblätter zu den verschiedenen Planungsaufgaben enthalten. Die Tabellenblätter sind teilweise miteinander verknüpft, so dass Eingaben auf dem einen Blatt auch in andere Blätter übernommen werden. Diese Verknüpfungen sind jedoch nicht vollständig ausgearbeitet, d.h. Sie haben hier die Möglichkeit, eigene Verknüpfungen oder Erweiterungen vorzunehmen, um das Planungswerkzeug an Ihre Bedürfnisse anzupassen.</a:t>
          </a:r>
          <a:endParaRPr lang="de-DE" sz="1100" b="0"/>
        </a:p>
        <a:p>
          <a:endParaRPr lang="de-DE" sz="1100" b="0"/>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Erläuterung der</a:t>
          </a:r>
          <a:r>
            <a:rPr lang="de-DE" sz="1100" b="1" baseline="0">
              <a:solidFill>
                <a:schemeClr val="dk1"/>
              </a:solidFill>
              <a:effectLst/>
              <a:latin typeface="+mn-lt"/>
              <a:ea typeface="+mn-ea"/>
              <a:cs typeface="+mn-cs"/>
            </a:rPr>
            <a:t> Spalten</a:t>
          </a:r>
          <a:r>
            <a:rPr lang="de-DE" sz="1100" b="1">
              <a:solidFill>
                <a:schemeClr val="dk1"/>
              </a:solidFill>
              <a:effectLst/>
              <a:latin typeface="+mn-lt"/>
              <a:ea typeface="+mn-ea"/>
              <a:cs typeface="+mn-cs"/>
            </a:rPr>
            <a:t>:</a:t>
          </a:r>
          <a:endParaRPr lang="de-DE">
            <a:effectLst/>
          </a:endParaRPr>
        </a:p>
        <a:p>
          <a:endParaRPr lang="de-DE" sz="1100" b="0"/>
        </a:p>
        <a:p>
          <a:r>
            <a:rPr lang="de-DE" sz="1100" b="0"/>
            <a:t>Die Tabellenblätter enthalten</a:t>
          </a:r>
          <a:r>
            <a:rPr lang="de-DE" sz="1100" b="0" baseline="0"/>
            <a:t> jeweils zwei Spalten für Plan- und Ist-Werte. In die Spalte "Ist" oder "Vorperiode" können Sie die Werte aus dem aktuellen Unternehmensbericht eintragen. Sie stellt quasi die aktuelle Situation des Unternehmens dar. In die Spalte "Plan" oder "Nächstes Geschäftsjahr" können Sie Ihre eigenen Planwerte eintragen und beobachten, welche Ergebnisse sich daraus ergeben.</a:t>
          </a:r>
          <a:endParaRPr lang="de-DE" sz="1100" b="0"/>
        </a:p>
        <a:p>
          <a:endParaRPr lang="de-DE" sz="1100" b="0"/>
        </a:p>
        <a:p>
          <a:r>
            <a:rPr lang="de-DE" sz="1100" b="1"/>
            <a:t>Erläuterung der</a:t>
          </a:r>
          <a:r>
            <a:rPr lang="de-DE" sz="1100" b="1" baseline="0"/>
            <a:t> farblichen Hinterlegungen</a:t>
          </a:r>
          <a:r>
            <a:rPr lang="de-DE" sz="1100" b="1"/>
            <a:t>:</a:t>
          </a:r>
        </a:p>
        <a:p>
          <a:endParaRPr lang="de-DE" sz="1100"/>
        </a:p>
        <a:p>
          <a:r>
            <a:rPr lang="de-DE" sz="1100"/>
            <a:t>- In die lila </a:t>
          </a:r>
          <a:r>
            <a:rPr lang="de-DE" sz="1100">
              <a:solidFill>
                <a:schemeClr val="dk1"/>
              </a:solidFill>
              <a:effectLst/>
              <a:latin typeface="+mn-lt"/>
              <a:ea typeface="+mn-ea"/>
              <a:cs typeface="+mn-cs"/>
            </a:rPr>
            <a:t>hinterlegten</a:t>
          </a:r>
          <a:r>
            <a:rPr lang="de-DE" sz="1100"/>
            <a:t> Zellen können die Rahmen- bzw. Prognosedaten für das nächste bzw. zurückliegende Geschäftsjahr </a:t>
          </a:r>
          <a:r>
            <a:rPr lang="de-DE" sz="1100" baseline="0"/>
            <a:t>eingegeben werden.</a:t>
          </a:r>
          <a:endParaRPr lang="de-DE" sz="1100"/>
        </a:p>
        <a:p>
          <a:r>
            <a:rPr lang="de-DE" sz="1100"/>
            <a:t>- In die </a:t>
          </a:r>
          <a:r>
            <a:rPr lang="de-DE" sz="1100" baseline="0">
              <a:solidFill>
                <a:schemeClr val="dk1"/>
              </a:solidFill>
              <a:effectLst/>
              <a:latin typeface="+mn-lt"/>
              <a:ea typeface="+mn-ea"/>
              <a:cs typeface="+mn-cs"/>
            </a:rPr>
            <a:t>grün bzw. blau</a:t>
          </a:r>
          <a:r>
            <a:rPr lang="de-DE" sz="1100"/>
            <a:t> hinterlegten Zellen </a:t>
          </a:r>
          <a:r>
            <a:rPr lang="de-DE" sz="1100" baseline="0"/>
            <a:t>können Plan- bzw. Ist-Werte eingegeben werden. Die mit E gekennzeichneten Felder sind Entscheidungen.</a:t>
          </a:r>
        </a:p>
        <a:p>
          <a:r>
            <a:rPr lang="de-DE" sz="1100"/>
            <a:t>- B</a:t>
          </a:r>
          <a:r>
            <a:rPr lang="de-DE" sz="1100" baseline="0"/>
            <a:t>erechnete oder verknüpfte Werte (Formeln) werden als weiß hinterlegte Zellen dargestellt. </a:t>
          </a:r>
        </a:p>
        <a:p>
          <a:endParaRPr lang="de-DE" sz="1100" baseline="0"/>
        </a:p>
        <a:p>
          <a:r>
            <a:rPr lang="de-DE" sz="1100" b="1" baseline="0"/>
            <a:t>Blattschutz:</a:t>
          </a:r>
        </a:p>
        <a:p>
          <a:endParaRPr lang="de-DE" sz="1100" baseline="0"/>
        </a:p>
        <a:p>
          <a:r>
            <a:rPr lang="de-DE" sz="1100" baseline="0"/>
            <a:t>Die Tabellenblätter sind mit einem so genannten Blattschutz gegen versehentliche Änderungen geschützt. Eingaben können jedoch in die dafür vorgesehenen Zellen vorgenommen werden.</a:t>
          </a:r>
        </a:p>
        <a:p>
          <a:r>
            <a:rPr lang="de-DE" sz="1100" baseline="0"/>
            <a:t>Falls Sie selbst Änderungen oder Ergänzungen an den Tabellenblättern vornehmen möchten, klicken Sie auf der Registerkarte "Überprüfen" auf "Blattschutz aufheben". Das Kennwort lautet: ptm</a:t>
          </a:r>
          <a:endParaRPr lang="de-DE" sz="1100"/>
        </a:p>
      </xdr:txBody>
    </xdr:sp>
    <xdr:clientData/>
  </xdr:twoCellAnchor>
  <xdr:twoCellAnchor editAs="oneCell">
    <xdr:from>
      <xdr:col>8</xdr:col>
      <xdr:colOff>287510</xdr:colOff>
      <xdr:row>0</xdr:row>
      <xdr:rowOff>58616</xdr:rowOff>
    </xdr:from>
    <xdr:to>
      <xdr:col>10</xdr:col>
      <xdr:colOff>713466</xdr:colOff>
      <xdr:row>6</xdr:row>
      <xdr:rowOff>11724</xdr:rowOff>
    </xdr:to>
    <xdr:pic>
      <xdr:nvPicPr>
        <xdr:cNvPr id="4" name="Grafik 3">
          <a:extLst>
            <a:ext uri="{FF2B5EF4-FFF2-40B4-BE49-F238E27FC236}">
              <a16:creationId xmlns:a16="http://schemas.microsoft.com/office/drawing/2014/main" xmlns="" id="{7FB39F32-AE97-4A3E-9A5C-7A05CD6092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7972" y="58616"/>
          <a:ext cx="2008571" cy="10433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380999</xdr:colOff>
      <xdr:row>36</xdr:row>
      <xdr:rowOff>91440</xdr:rowOff>
    </xdr:from>
    <xdr:to>
      <xdr:col>6</xdr:col>
      <xdr:colOff>647699</xdr:colOff>
      <xdr:row>41</xdr:row>
      <xdr:rowOff>180974</xdr:rowOff>
    </xdr:to>
    <xdr:sp macro="" textlink="">
      <xdr:nvSpPr>
        <xdr:cNvPr id="2" name="Textfeld 1">
          <a:extLst>
            <a:ext uri="{FF2B5EF4-FFF2-40B4-BE49-F238E27FC236}">
              <a16:creationId xmlns:a16="http://schemas.microsoft.com/office/drawing/2014/main" xmlns="" id="{00000000-0008-0000-0000-000002000000}"/>
            </a:ext>
          </a:extLst>
        </xdr:cNvPr>
        <xdr:cNvSpPr txBox="1"/>
      </xdr:nvSpPr>
      <xdr:spPr>
        <a:xfrm>
          <a:off x="769619" y="6720840"/>
          <a:ext cx="5707380" cy="10039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Erläuterung:</a:t>
          </a:r>
        </a:p>
        <a:p>
          <a:endParaRPr lang="de-DE" sz="1100"/>
        </a:p>
        <a:p>
          <a:r>
            <a:rPr lang="de-DE" sz="1100"/>
            <a:t>In die farbig hinterlegten Zellen</a:t>
          </a:r>
          <a:r>
            <a:rPr lang="de-DE" sz="1100" baseline="0"/>
            <a:t> können Plan- bzw. Ist-Werte eingegeben werden. </a:t>
          </a:r>
        </a:p>
        <a:p>
          <a:endParaRPr lang="de-DE" sz="1100"/>
        </a:p>
        <a:p>
          <a:r>
            <a:rPr lang="de-DE" sz="1100"/>
            <a:t>Die</a:t>
          </a:r>
          <a:r>
            <a:rPr lang="de-DE" sz="1100" baseline="0"/>
            <a:t> Summen werden automatisch mit Formeln berechnet.</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42</xdr:row>
      <xdr:rowOff>142876</xdr:rowOff>
    </xdr:from>
    <xdr:to>
      <xdr:col>6</xdr:col>
      <xdr:colOff>647701</xdr:colOff>
      <xdr:row>50</xdr:row>
      <xdr:rowOff>152400</xdr:rowOff>
    </xdr:to>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781050" y="7429501"/>
          <a:ext cx="5553076" cy="153352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Erläuterung:</a:t>
          </a:r>
        </a:p>
        <a:p>
          <a:endParaRPr lang="de-DE" sz="1100"/>
        </a:p>
        <a:p>
          <a:r>
            <a:rPr lang="de-DE" sz="1100"/>
            <a:t>In die farbig hinterlegten Zellen</a:t>
          </a:r>
          <a:r>
            <a:rPr lang="de-DE" sz="1100" baseline="0"/>
            <a:t> können Plan- bzw. Ist-Werte eingegeben werden. </a:t>
          </a:r>
        </a:p>
        <a:p>
          <a:endParaRPr lang="de-DE" sz="1100" baseline="0"/>
        </a:p>
        <a:p>
          <a:r>
            <a:rPr lang="de-DE" sz="1100" baseline="0"/>
            <a:t>Die weiß hinterlegten Zellen holen sich ihre Werte dagegen direkt aus den entsprechenden Zeilen der Gewinn- und Verlustrechnung (GuV).</a:t>
          </a:r>
        </a:p>
        <a:p>
          <a:endParaRPr lang="de-DE" sz="1100"/>
        </a:p>
        <a:p>
          <a:r>
            <a:rPr lang="de-DE" sz="1100"/>
            <a:t>Auszahlungen werden</a:t>
          </a:r>
          <a:r>
            <a:rPr lang="de-DE" sz="1100" baseline="0"/>
            <a:t> als negative  Werte erfasst bzw. dargestellt.</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xdr:colOff>
      <xdr:row>67</xdr:row>
      <xdr:rowOff>121920</xdr:rowOff>
    </xdr:from>
    <xdr:to>
      <xdr:col>8</xdr:col>
      <xdr:colOff>586740</xdr:colOff>
      <xdr:row>75</xdr:row>
      <xdr:rowOff>131884</xdr:rowOff>
    </xdr:to>
    <xdr:sp macro="" textlink="">
      <xdr:nvSpPr>
        <xdr:cNvPr id="2" name="Textfeld 1">
          <a:extLst>
            <a:ext uri="{FF2B5EF4-FFF2-40B4-BE49-F238E27FC236}">
              <a16:creationId xmlns:a16="http://schemas.microsoft.com/office/drawing/2014/main" xmlns="" id="{BC82942C-C442-45E3-9E28-BCFC83DE10DF}"/>
            </a:ext>
          </a:extLst>
        </xdr:cNvPr>
        <xdr:cNvSpPr txBox="1"/>
      </xdr:nvSpPr>
      <xdr:spPr>
        <a:xfrm>
          <a:off x="652975" y="12797497"/>
          <a:ext cx="8337746" cy="14753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Erläuterung:</a:t>
          </a:r>
        </a:p>
        <a:p>
          <a:endParaRPr lang="de-DE" sz="1100"/>
        </a:p>
        <a:p>
          <a:r>
            <a:rPr lang="de-DE" sz="1100"/>
            <a:t>In die lila </a:t>
          </a:r>
          <a:r>
            <a:rPr lang="de-DE" sz="1100">
              <a:solidFill>
                <a:schemeClr val="dk1"/>
              </a:solidFill>
              <a:effectLst/>
              <a:latin typeface="+mn-lt"/>
              <a:ea typeface="+mn-ea"/>
              <a:cs typeface="+mn-cs"/>
            </a:rPr>
            <a:t>hinterlegten</a:t>
          </a:r>
          <a:r>
            <a:rPr lang="de-DE" sz="1100"/>
            <a:t> Zellen können die Rahmen- bzw. Prognosedaten für das nächste bzw. zurückliegende Geschäftsjahr </a:t>
          </a:r>
          <a:r>
            <a:rPr lang="de-DE" sz="1100" baseline="0"/>
            <a:t>eingegeben werden.</a:t>
          </a:r>
          <a:endParaRPr lang="de-DE" sz="1100"/>
        </a:p>
        <a:p>
          <a:endParaRPr lang="de-DE" sz="1100"/>
        </a:p>
        <a:p>
          <a:r>
            <a:rPr lang="de-DE" sz="1100"/>
            <a:t>In die </a:t>
          </a:r>
          <a:r>
            <a:rPr lang="de-DE" sz="1100" baseline="0">
              <a:solidFill>
                <a:schemeClr val="dk1"/>
              </a:solidFill>
              <a:effectLst/>
              <a:latin typeface="+mn-lt"/>
              <a:ea typeface="+mn-ea"/>
              <a:cs typeface="+mn-cs"/>
            </a:rPr>
            <a:t>grün bzw. blau</a:t>
          </a:r>
          <a:r>
            <a:rPr lang="de-DE" sz="1100"/>
            <a:t> hinterlegten Zellen </a:t>
          </a:r>
          <a:r>
            <a:rPr lang="de-DE" sz="1100" baseline="0"/>
            <a:t>können Plan- bzw. Ist-Werte eingegeben werden. Die mit E gekennzeichneten Felder sind Entscheidungen.</a:t>
          </a:r>
        </a:p>
        <a:p>
          <a:endParaRPr lang="de-DE" sz="1100"/>
        </a:p>
        <a:p>
          <a:r>
            <a:rPr lang="de-DE" sz="1100"/>
            <a:t>B</a:t>
          </a:r>
          <a:r>
            <a:rPr lang="de-DE" sz="1100" baseline="0"/>
            <a:t>erechnete Werte (Formeln) werden in den weißen Zellen dargestellt. </a:t>
          </a:r>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79</xdr:row>
      <xdr:rowOff>121920</xdr:rowOff>
    </xdr:from>
    <xdr:to>
      <xdr:col>8</xdr:col>
      <xdr:colOff>396240</xdr:colOff>
      <xdr:row>88</xdr:row>
      <xdr:rowOff>7620</xdr:rowOff>
    </xdr:to>
    <xdr:sp macro="" textlink="">
      <xdr:nvSpPr>
        <xdr:cNvPr id="4" name="Textfeld 3">
          <a:extLst>
            <a:ext uri="{FF2B5EF4-FFF2-40B4-BE49-F238E27FC236}">
              <a16:creationId xmlns:a16="http://schemas.microsoft.com/office/drawing/2014/main" xmlns="" id="{8AA941BF-160B-4890-901C-2100CC46E33E}"/>
            </a:ext>
          </a:extLst>
        </xdr:cNvPr>
        <xdr:cNvSpPr txBox="1"/>
      </xdr:nvSpPr>
      <xdr:spPr>
        <a:xfrm>
          <a:off x="640080" y="11460480"/>
          <a:ext cx="8557260" cy="134874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Erläuterung:</a:t>
          </a:r>
        </a:p>
        <a:p>
          <a:endParaRPr lang="de-DE" sz="1100"/>
        </a:p>
        <a:p>
          <a:r>
            <a:rPr lang="de-DE" sz="1100"/>
            <a:t>In die lila </a:t>
          </a:r>
          <a:r>
            <a:rPr lang="de-DE" sz="1100">
              <a:solidFill>
                <a:schemeClr val="dk1"/>
              </a:solidFill>
              <a:effectLst/>
              <a:latin typeface="+mn-lt"/>
              <a:ea typeface="+mn-ea"/>
              <a:cs typeface="+mn-cs"/>
            </a:rPr>
            <a:t>hinterlegten</a:t>
          </a:r>
          <a:r>
            <a:rPr lang="de-DE" sz="1100"/>
            <a:t> Zellen können die Rahmendaten für das nächste bzw. zurückliegende Geschäftsjahr </a:t>
          </a:r>
          <a:r>
            <a:rPr lang="de-DE" sz="1100" baseline="0"/>
            <a:t>eingegeben werden.</a:t>
          </a:r>
          <a:endParaRPr lang="de-DE" sz="1100"/>
        </a:p>
        <a:p>
          <a:endParaRPr lang="de-DE" sz="1100"/>
        </a:p>
        <a:p>
          <a:r>
            <a:rPr lang="de-DE" sz="1100"/>
            <a:t>In die </a:t>
          </a:r>
          <a:r>
            <a:rPr lang="de-DE" sz="1100" baseline="0">
              <a:solidFill>
                <a:schemeClr val="dk1"/>
              </a:solidFill>
              <a:effectLst/>
              <a:latin typeface="+mn-lt"/>
              <a:ea typeface="+mn-ea"/>
              <a:cs typeface="+mn-cs"/>
            </a:rPr>
            <a:t>grün bzw. blau</a:t>
          </a:r>
          <a:r>
            <a:rPr lang="de-DE" sz="1100"/>
            <a:t> hinterlegten Zellen </a:t>
          </a:r>
          <a:r>
            <a:rPr lang="de-DE" sz="1100" baseline="0"/>
            <a:t>können Plan- bzw. Ist-Werte eingegeben werden. Die mit E gekennzeichneten Felder sind Entscheidungen.</a:t>
          </a:r>
        </a:p>
        <a:p>
          <a:endParaRPr lang="de-DE" sz="1100"/>
        </a:p>
        <a:p>
          <a:r>
            <a:rPr lang="de-DE" sz="1100"/>
            <a:t>B</a:t>
          </a:r>
          <a:r>
            <a:rPr lang="de-DE" sz="1100" baseline="0"/>
            <a:t>erechnete Werte (Formeln) werden in den weißen Zellen dargestellt. </a:t>
          </a:r>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50</xdr:row>
      <xdr:rowOff>121920</xdr:rowOff>
    </xdr:from>
    <xdr:to>
      <xdr:col>8</xdr:col>
      <xdr:colOff>396240</xdr:colOff>
      <xdr:row>59</xdr:row>
      <xdr:rowOff>7620</xdr:rowOff>
    </xdr:to>
    <xdr:sp macro="" textlink="">
      <xdr:nvSpPr>
        <xdr:cNvPr id="2" name="Textfeld 1">
          <a:extLst>
            <a:ext uri="{FF2B5EF4-FFF2-40B4-BE49-F238E27FC236}">
              <a16:creationId xmlns:a16="http://schemas.microsoft.com/office/drawing/2014/main" xmlns="" id="{ADBBAF38-032A-484C-8D6D-8F65EC4F6D88}"/>
            </a:ext>
          </a:extLst>
        </xdr:cNvPr>
        <xdr:cNvSpPr txBox="1"/>
      </xdr:nvSpPr>
      <xdr:spPr>
        <a:xfrm>
          <a:off x="640080" y="8397240"/>
          <a:ext cx="8633460" cy="134874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Erläuterung:</a:t>
          </a:r>
        </a:p>
        <a:p>
          <a:endParaRPr lang="de-DE" sz="1100"/>
        </a:p>
        <a:p>
          <a:r>
            <a:rPr lang="de-DE" sz="1100"/>
            <a:t>In die lila </a:t>
          </a:r>
          <a:r>
            <a:rPr lang="de-DE" sz="1100">
              <a:solidFill>
                <a:schemeClr val="dk1"/>
              </a:solidFill>
              <a:effectLst/>
              <a:latin typeface="+mn-lt"/>
              <a:ea typeface="+mn-ea"/>
              <a:cs typeface="+mn-cs"/>
            </a:rPr>
            <a:t>hinterlegten</a:t>
          </a:r>
          <a:r>
            <a:rPr lang="de-DE" sz="1100"/>
            <a:t> Zellen können die Rahmendaten für das nächste bzw. zurückliegende Geschäftsjahr </a:t>
          </a:r>
          <a:r>
            <a:rPr lang="de-DE" sz="1100" baseline="0"/>
            <a:t>eingegeben werden.</a:t>
          </a:r>
          <a:endParaRPr lang="de-DE" sz="1100"/>
        </a:p>
        <a:p>
          <a:endParaRPr lang="de-DE" sz="1100"/>
        </a:p>
        <a:p>
          <a:r>
            <a:rPr lang="de-DE" sz="1100"/>
            <a:t>In die </a:t>
          </a:r>
          <a:r>
            <a:rPr lang="de-DE" sz="1100" baseline="0">
              <a:solidFill>
                <a:schemeClr val="dk1"/>
              </a:solidFill>
              <a:effectLst/>
              <a:latin typeface="+mn-lt"/>
              <a:ea typeface="+mn-ea"/>
              <a:cs typeface="+mn-cs"/>
            </a:rPr>
            <a:t>grün bzw. blau</a:t>
          </a:r>
          <a:r>
            <a:rPr lang="de-DE" sz="1100"/>
            <a:t> hinterlegten Zellen </a:t>
          </a:r>
          <a:r>
            <a:rPr lang="de-DE" sz="1100" baseline="0"/>
            <a:t>können Plan- bzw. Ist-Werte eingegeben werden. Die mit E gekennzeichneten Felder sind Entscheidungen.</a:t>
          </a:r>
        </a:p>
        <a:p>
          <a:endParaRPr lang="de-DE" sz="1100"/>
        </a:p>
        <a:p>
          <a:r>
            <a:rPr lang="de-DE" sz="1100"/>
            <a:t>B</a:t>
          </a:r>
          <a:r>
            <a:rPr lang="de-DE" sz="1100" baseline="0"/>
            <a:t>erechnete Werte (Formeln) werden in den weißen Zellen dargestellt. </a:t>
          </a:r>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22860</xdr:colOff>
      <xdr:row>81</xdr:row>
      <xdr:rowOff>121920</xdr:rowOff>
    </xdr:from>
    <xdr:to>
      <xdr:col>8</xdr:col>
      <xdr:colOff>586740</xdr:colOff>
      <xdr:row>90</xdr:row>
      <xdr:rowOff>7620</xdr:rowOff>
    </xdr:to>
    <xdr:sp macro="" textlink="">
      <xdr:nvSpPr>
        <xdr:cNvPr id="2" name="Textfeld 1">
          <a:extLst>
            <a:ext uri="{FF2B5EF4-FFF2-40B4-BE49-F238E27FC236}">
              <a16:creationId xmlns:a16="http://schemas.microsoft.com/office/drawing/2014/main" xmlns="" id="{4D768892-17CF-4193-A4D3-6B9FC4F96CFB}"/>
            </a:ext>
          </a:extLst>
        </xdr:cNvPr>
        <xdr:cNvSpPr txBox="1"/>
      </xdr:nvSpPr>
      <xdr:spPr>
        <a:xfrm>
          <a:off x="662940" y="13517880"/>
          <a:ext cx="8557260" cy="134874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Erläuterung:</a:t>
          </a:r>
        </a:p>
        <a:p>
          <a:endParaRPr lang="de-DE" sz="1100"/>
        </a:p>
        <a:p>
          <a:r>
            <a:rPr lang="de-DE" sz="1100"/>
            <a:t>In die lila </a:t>
          </a:r>
          <a:r>
            <a:rPr lang="de-DE" sz="1100">
              <a:solidFill>
                <a:schemeClr val="dk1"/>
              </a:solidFill>
              <a:effectLst/>
              <a:latin typeface="+mn-lt"/>
              <a:ea typeface="+mn-ea"/>
              <a:cs typeface="+mn-cs"/>
            </a:rPr>
            <a:t>hinterlegten</a:t>
          </a:r>
          <a:r>
            <a:rPr lang="de-DE" sz="1100"/>
            <a:t> Zellen können die Rahmen- bzw. Prognosedaten für das nächste bzw. zurückliegende Geschäftsjahr </a:t>
          </a:r>
          <a:r>
            <a:rPr lang="de-DE" sz="1100" baseline="0"/>
            <a:t>eingegeben werden.</a:t>
          </a:r>
          <a:endParaRPr lang="de-DE" sz="1100"/>
        </a:p>
        <a:p>
          <a:endParaRPr lang="de-DE" sz="1100"/>
        </a:p>
        <a:p>
          <a:r>
            <a:rPr lang="de-DE" sz="1100"/>
            <a:t>In die </a:t>
          </a:r>
          <a:r>
            <a:rPr lang="de-DE" sz="1100" baseline="0">
              <a:solidFill>
                <a:schemeClr val="dk1"/>
              </a:solidFill>
              <a:effectLst/>
              <a:latin typeface="+mn-lt"/>
              <a:ea typeface="+mn-ea"/>
              <a:cs typeface="+mn-cs"/>
            </a:rPr>
            <a:t>grün bzw. blau</a:t>
          </a:r>
          <a:r>
            <a:rPr lang="de-DE" sz="1100"/>
            <a:t> hinterlegten Zellen </a:t>
          </a:r>
          <a:r>
            <a:rPr lang="de-DE" sz="1100" baseline="0"/>
            <a:t>können Plan- bzw. Ist-Werte eingegeben werden. Die mit E gekennzeichneten Felder sind Entscheidungen.</a:t>
          </a:r>
        </a:p>
        <a:p>
          <a:endParaRPr lang="de-DE" sz="1100"/>
        </a:p>
        <a:p>
          <a:r>
            <a:rPr lang="de-DE" sz="1100"/>
            <a:t>B</a:t>
          </a:r>
          <a:r>
            <a:rPr lang="de-DE" sz="1100" baseline="0"/>
            <a:t>erechnete Werte (Formeln) werden in den weißen Zellen dargestellt. </a:t>
          </a:r>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
  <sheetViews>
    <sheetView tabSelected="1" zoomScale="130" zoomScaleNormal="130" workbookViewId="0">
      <selection activeCell="M1" sqref="M1"/>
    </sheetView>
  </sheetViews>
  <sheetFormatPr baseColWidth="10" defaultRowHeight="15" x14ac:dyDescent="0.25"/>
  <cols>
    <col min="12" max="12" width="7.28515625" customWidth="1"/>
  </cols>
  <sheetData>
    <row r="10" ht="13.15" customHeight="1" x14ac:dyDescent="0.25"/>
  </sheetData>
  <sheetProtection algorithmName="SHA-512" hashValue="VL3lfY6Mgjuq04smwudmD31RI1mwRogtDMGVDKjj1SfAngW80cKhospd1TNJNisvYefwdsitwdhSq401tWjwsw==" saltValue="2GszInk5rpxE7QLproYmsQ=="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3"/>
  <sheetViews>
    <sheetView zoomScale="130" zoomScaleNormal="130" workbookViewId="0">
      <selection activeCell="I1" sqref="I1"/>
    </sheetView>
  </sheetViews>
  <sheetFormatPr baseColWidth="10" defaultRowHeight="15" x14ac:dyDescent="0.25"/>
  <cols>
    <col min="1" max="2" width="5.7109375" style="1" customWidth="1"/>
    <col min="3" max="3" width="36.7109375" style="1" customWidth="1"/>
    <col min="4" max="5" width="15.7109375" style="1" customWidth="1"/>
    <col min="6" max="6" width="5.7109375" style="1" customWidth="1"/>
    <col min="7" max="7" width="15.7109375" style="1" customWidth="1"/>
    <col min="8" max="8" width="5.7109375" style="1" customWidth="1"/>
  </cols>
  <sheetData>
    <row r="1" spans="1:8" x14ac:dyDescent="0.25">
      <c r="A1" s="4"/>
      <c r="B1" s="5"/>
      <c r="C1" s="5"/>
      <c r="D1" s="5"/>
      <c r="E1" s="5"/>
      <c r="F1" s="5"/>
      <c r="G1" s="5"/>
      <c r="H1" s="6"/>
    </row>
    <row r="2" spans="1:8" ht="18.75" x14ac:dyDescent="0.3">
      <c r="A2" s="7"/>
      <c r="B2" s="8" t="s">
        <v>17</v>
      </c>
      <c r="C2" s="9"/>
      <c r="D2" s="10"/>
      <c r="E2" s="10"/>
      <c r="F2" s="10"/>
      <c r="G2" s="10"/>
      <c r="H2" s="11"/>
    </row>
    <row r="3" spans="1:8" x14ac:dyDescent="0.25">
      <c r="A3" s="7"/>
      <c r="B3" s="10"/>
      <c r="C3" s="10"/>
      <c r="D3" s="12" t="s">
        <v>30</v>
      </c>
      <c r="E3" s="12" t="s">
        <v>137</v>
      </c>
      <c r="F3" s="10"/>
      <c r="G3" s="13" t="s">
        <v>31</v>
      </c>
      <c r="H3" s="11"/>
    </row>
    <row r="4" spans="1:8" x14ac:dyDescent="0.25">
      <c r="A4" s="7"/>
      <c r="B4" s="15" t="s">
        <v>18</v>
      </c>
      <c r="C4" s="10"/>
      <c r="D4" s="10"/>
      <c r="E4" s="10"/>
      <c r="F4" s="10"/>
      <c r="G4" s="14"/>
      <c r="H4" s="11"/>
    </row>
    <row r="5" spans="1:8" x14ac:dyDescent="0.25">
      <c r="A5" s="7"/>
      <c r="B5" s="10"/>
      <c r="C5" s="10" t="s">
        <v>19</v>
      </c>
      <c r="D5" s="138">
        <v>0</v>
      </c>
      <c r="E5" s="139">
        <v>43500000</v>
      </c>
      <c r="F5" s="10"/>
      <c r="G5" s="16">
        <f>D5-E5</f>
        <v>-43500000</v>
      </c>
      <c r="H5" s="11"/>
    </row>
    <row r="6" spans="1:8" x14ac:dyDescent="0.25">
      <c r="A6" s="7"/>
      <c r="B6" s="10"/>
      <c r="C6" s="10" t="s">
        <v>20</v>
      </c>
      <c r="D6" s="138">
        <v>0</v>
      </c>
      <c r="E6" s="139">
        <v>0</v>
      </c>
      <c r="F6" s="10"/>
      <c r="G6" s="16">
        <f t="shared" ref="G6:G8" si="0">D6-E6</f>
        <v>0</v>
      </c>
      <c r="H6" s="11"/>
    </row>
    <row r="7" spans="1:8" x14ac:dyDescent="0.25">
      <c r="A7" s="7"/>
      <c r="B7" s="10"/>
      <c r="C7" s="10" t="s">
        <v>6</v>
      </c>
      <c r="D7" s="138">
        <v>0</v>
      </c>
      <c r="E7" s="139">
        <v>17000</v>
      </c>
      <c r="F7" s="10"/>
      <c r="G7" s="16">
        <f t="shared" si="0"/>
        <v>-17000</v>
      </c>
      <c r="H7" s="11"/>
    </row>
    <row r="8" spans="1:8" x14ac:dyDescent="0.25">
      <c r="A8" s="7"/>
      <c r="B8" s="10"/>
      <c r="C8" s="15" t="s">
        <v>9</v>
      </c>
      <c r="D8" s="17">
        <f>SUM(D5:D7)</f>
        <v>0</v>
      </c>
      <c r="E8" s="17">
        <f>SUM(E5:E7)</f>
        <v>43517000</v>
      </c>
      <c r="F8" s="10"/>
      <c r="G8" s="16">
        <f t="shared" si="0"/>
        <v>-43517000</v>
      </c>
      <c r="H8" s="11"/>
    </row>
    <row r="9" spans="1:8" x14ac:dyDescent="0.25">
      <c r="A9" s="7"/>
      <c r="B9" s="10"/>
      <c r="C9" s="10"/>
      <c r="D9" s="10"/>
      <c r="E9" s="10"/>
      <c r="F9" s="10"/>
      <c r="G9" s="14"/>
      <c r="H9" s="11"/>
    </row>
    <row r="10" spans="1:8" x14ac:dyDescent="0.25">
      <c r="A10" s="7"/>
      <c r="B10" s="15" t="s">
        <v>5</v>
      </c>
      <c r="C10" s="10"/>
      <c r="D10" s="10"/>
      <c r="E10" s="10"/>
      <c r="F10" s="10"/>
      <c r="G10" s="14"/>
      <c r="H10" s="11"/>
    </row>
    <row r="11" spans="1:8" x14ac:dyDescent="0.25">
      <c r="A11" s="7"/>
      <c r="B11" s="10"/>
      <c r="C11" s="10" t="s">
        <v>22</v>
      </c>
      <c r="D11" s="138">
        <v>0</v>
      </c>
      <c r="E11" s="139">
        <v>0</v>
      </c>
      <c r="F11" s="10"/>
      <c r="G11" s="16">
        <f>D11-E11</f>
        <v>0</v>
      </c>
      <c r="H11" s="11"/>
    </row>
    <row r="12" spans="1:8" x14ac:dyDescent="0.25">
      <c r="A12" s="7"/>
      <c r="B12" s="10"/>
      <c r="C12" s="10" t="s">
        <v>21</v>
      </c>
      <c r="D12" s="138">
        <v>0</v>
      </c>
      <c r="E12" s="139">
        <v>12000000</v>
      </c>
      <c r="F12" s="10"/>
      <c r="G12" s="16">
        <f t="shared" ref="G12:G30" si="1">D12-E12</f>
        <v>-12000000</v>
      </c>
      <c r="H12" s="11"/>
    </row>
    <row r="13" spans="1:8" x14ac:dyDescent="0.25">
      <c r="A13" s="7"/>
      <c r="B13" s="10"/>
      <c r="C13" s="10" t="s">
        <v>2</v>
      </c>
      <c r="D13" s="138">
        <v>0</v>
      </c>
      <c r="E13" s="139">
        <v>2400000</v>
      </c>
      <c r="F13" s="10"/>
      <c r="G13" s="16">
        <f t="shared" si="1"/>
        <v>-2400000</v>
      </c>
      <c r="H13" s="11"/>
    </row>
    <row r="14" spans="1:8" x14ac:dyDescent="0.25">
      <c r="C14" s="10" t="s">
        <v>23</v>
      </c>
      <c r="D14" s="138">
        <v>0</v>
      </c>
      <c r="E14" s="139">
        <v>11704000</v>
      </c>
      <c r="F14" s="10"/>
      <c r="G14" s="16">
        <f t="shared" ref="G14" si="2">D14-E14</f>
        <v>-11704000</v>
      </c>
      <c r="H14" s="11"/>
    </row>
    <row r="15" spans="1:8" x14ac:dyDescent="0.25">
      <c r="A15" s="7"/>
      <c r="B15" s="10"/>
      <c r="C15" s="10" t="s">
        <v>138</v>
      </c>
      <c r="D15" s="138">
        <v>0</v>
      </c>
      <c r="E15" s="139">
        <v>0</v>
      </c>
      <c r="F15" s="10"/>
      <c r="G15" s="16">
        <f t="shared" si="1"/>
        <v>0</v>
      </c>
      <c r="H15" s="11"/>
    </row>
    <row r="16" spans="1:8" x14ac:dyDescent="0.25">
      <c r="A16" s="7"/>
      <c r="B16" s="10"/>
      <c r="C16" s="10" t="s">
        <v>139</v>
      </c>
      <c r="D16" s="138">
        <v>0</v>
      </c>
      <c r="E16" s="139">
        <v>0</v>
      </c>
      <c r="F16" s="10"/>
      <c r="G16" s="16">
        <f t="shared" ref="G16" si="3">D16-E16</f>
        <v>0</v>
      </c>
      <c r="H16" s="11"/>
    </row>
    <row r="17" spans="1:8" x14ac:dyDescent="0.25">
      <c r="A17" s="7"/>
      <c r="B17" s="10"/>
      <c r="C17" s="10" t="s">
        <v>0</v>
      </c>
      <c r="D17" s="138">
        <v>0</v>
      </c>
      <c r="E17" s="139">
        <v>2900000</v>
      </c>
      <c r="F17" s="10"/>
      <c r="G17" s="16">
        <f t="shared" si="1"/>
        <v>-2900000</v>
      </c>
      <c r="H17" s="11"/>
    </row>
    <row r="18" spans="1:8" x14ac:dyDescent="0.25">
      <c r="A18" s="7"/>
      <c r="B18" s="10"/>
      <c r="C18" s="10" t="s">
        <v>93</v>
      </c>
      <c r="D18" s="138">
        <v>0</v>
      </c>
      <c r="E18" s="139">
        <v>0</v>
      </c>
      <c r="F18" s="10"/>
      <c r="G18" s="16">
        <f t="shared" si="1"/>
        <v>0</v>
      </c>
      <c r="H18" s="11"/>
    </row>
    <row r="19" spans="1:8" x14ac:dyDescent="0.25">
      <c r="A19" s="7"/>
      <c r="B19" s="10"/>
      <c r="C19" s="10" t="s">
        <v>140</v>
      </c>
      <c r="D19" s="138">
        <v>0</v>
      </c>
      <c r="E19" s="139">
        <v>900000</v>
      </c>
      <c r="F19" s="10"/>
      <c r="G19" s="16">
        <f t="shared" si="1"/>
        <v>-900000</v>
      </c>
      <c r="H19" s="11"/>
    </row>
    <row r="20" spans="1:8" x14ac:dyDescent="0.25">
      <c r="A20" s="7"/>
      <c r="B20" s="10"/>
      <c r="C20" s="10" t="s">
        <v>141</v>
      </c>
      <c r="D20" s="138">
        <v>0</v>
      </c>
      <c r="E20" s="139">
        <v>1350000</v>
      </c>
      <c r="F20" s="10"/>
      <c r="G20" s="16">
        <f t="shared" si="1"/>
        <v>-1350000</v>
      </c>
      <c r="H20" s="11"/>
    </row>
    <row r="21" spans="1:8" x14ac:dyDescent="0.25">
      <c r="A21" s="7"/>
      <c r="B21" s="10"/>
      <c r="C21" s="10" t="s">
        <v>142</v>
      </c>
      <c r="D21" s="138">
        <v>0</v>
      </c>
      <c r="E21" s="139">
        <v>2900000</v>
      </c>
      <c r="F21" s="10"/>
      <c r="G21" s="16">
        <f t="shared" si="1"/>
        <v>-2900000</v>
      </c>
      <c r="H21" s="11"/>
    </row>
    <row r="22" spans="1:8" x14ac:dyDescent="0.25">
      <c r="A22" s="7"/>
      <c r="B22" s="10"/>
      <c r="C22" s="10" t="s">
        <v>7</v>
      </c>
      <c r="D22" s="138">
        <v>0</v>
      </c>
      <c r="E22" s="139">
        <v>4000000</v>
      </c>
      <c r="F22" s="10"/>
      <c r="G22" s="16">
        <f t="shared" si="1"/>
        <v>-4000000</v>
      </c>
      <c r="H22" s="11"/>
    </row>
    <row r="23" spans="1:8" x14ac:dyDescent="0.25">
      <c r="A23" s="7"/>
      <c r="B23" s="10"/>
      <c r="C23" s="10" t="s">
        <v>135</v>
      </c>
      <c r="D23" s="138">
        <v>0</v>
      </c>
      <c r="E23" s="139">
        <v>1885000</v>
      </c>
      <c r="F23" s="10"/>
      <c r="G23" s="16">
        <f t="shared" si="1"/>
        <v>-1885000</v>
      </c>
      <c r="H23" s="11"/>
    </row>
    <row r="24" spans="1:8" x14ac:dyDescent="0.25">
      <c r="A24" s="7"/>
      <c r="B24" s="10"/>
      <c r="C24" s="10" t="s">
        <v>8</v>
      </c>
      <c r="D24" s="138">
        <v>0</v>
      </c>
      <c r="E24" s="139">
        <v>2870000</v>
      </c>
      <c r="F24" s="10"/>
      <c r="G24" s="16">
        <f t="shared" si="1"/>
        <v>-2870000</v>
      </c>
      <c r="H24" s="11"/>
    </row>
    <row r="25" spans="1:8" x14ac:dyDescent="0.25">
      <c r="A25" s="7"/>
      <c r="B25" s="10"/>
      <c r="C25" s="10" t="s">
        <v>24</v>
      </c>
      <c r="D25" s="138">
        <v>0</v>
      </c>
      <c r="E25" s="139">
        <v>0</v>
      </c>
      <c r="F25" s="10"/>
      <c r="G25" s="16">
        <f t="shared" si="1"/>
        <v>0</v>
      </c>
      <c r="H25" s="11"/>
    </row>
    <row r="26" spans="1:8" x14ac:dyDescent="0.25">
      <c r="A26" s="7"/>
      <c r="B26" s="10"/>
      <c r="C26" s="10" t="s">
        <v>25</v>
      </c>
      <c r="D26" s="138">
        <v>0</v>
      </c>
      <c r="E26" s="139">
        <v>0</v>
      </c>
      <c r="F26" s="10"/>
      <c r="G26" s="16">
        <f t="shared" si="1"/>
        <v>0</v>
      </c>
      <c r="H26" s="11"/>
    </row>
    <row r="27" spans="1:8" x14ac:dyDescent="0.25">
      <c r="A27" s="7"/>
      <c r="B27" s="10"/>
      <c r="C27" s="10" t="s">
        <v>26</v>
      </c>
      <c r="D27" s="138">
        <v>0</v>
      </c>
      <c r="E27" s="139">
        <v>0</v>
      </c>
      <c r="F27" s="10"/>
      <c r="G27" s="16">
        <f t="shared" si="1"/>
        <v>0</v>
      </c>
      <c r="H27" s="11"/>
    </row>
    <row r="28" spans="1:8" x14ac:dyDescent="0.25">
      <c r="A28" s="7"/>
      <c r="B28" s="10"/>
      <c r="C28" s="10" t="s">
        <v>27</v>
      </c>
      <c r="D28" s="138">
        <v>0</v>
      </c>
      <c r="E28" s="139">
        <v>0</v>
      </c>
      <c r="F28" s="10"/>
      <c r="G28" s="16">
        <f t="shared" si="1"/>
        <v>0</v>
      </c>
      <c r="H28" s="11"/>
    </row>
    <row r="29" spans="1:8" x14ac:dyDescent="0.25">
      <c r="A29" s="7"/>
      <c r="B29" s="10"/>
      <c r="C29" s="10" t="s">
        <v>6</v>
      </c>
      <c r="D29" s="138">
        <v>0</v>
      </c>
      <c r="E29" s="139">
        <v>400000</v>
      </c>
      <c r="F29" s="10"/>
      <c r="G29" s="16">
        <f t="shared" si="1"/>
        <v>-400000</v>
      </c>
      <c r="H29" s="11"/>
    </row>
    <row r="30" spans="1:8" x14ac:dyDescent="0.25">
      <c r="A30" s="7"/>
      <c r="B30" s="10"/>
      <c r="C30" s="15" t="s">
        <v>9</v>
      </c>
      <c r="D30" s="17">
        <f>SUM(D11:D29)</f>
        <v>0</v>
      </c>
      <c r="E30" s="17">
        <f>SUM(E11:E29)</f>
        <v>43309000</v>
      </c>
      <c r="F30" s="10"/>
      <c r="G30" s="16">
        <f t="shared" si="1"/>
        <v>-43309000</v>
      </c>
      <c r="H30" s="11"/>
    </row>
    <row r="31" spans="1:8" x14ac:dyDescent="0.25">
      <c r="A31" s="7"/>
      <c r="B31" s="10"/>
      <c r="C31" s="10"/>
      <c r="D31" s="10"/>
      <c r="E31" s="10"/>
      <c r="F31" s="10"/>
      <c r="G31" s="14"/>
      <c r="H31" s="11"/>
    </row>
    <row r="32" spans="1:8" x14ac:dyDescent="0.25">
      <c r="A32" s="7"/>
      <c r="B32" s="15" t="s">
        <v>28</v>
      </c>
      <c r="C32" s="10"/>
      <c r="D32" s="17">
        <f>D8-D30</f>
        <v>0</v>
      </c>
      <c r="E32" s="17">
        <f>E8-E30</f>
        <v>208000</v>
      </c>
      <c r="F32" s="10"/>
      <c r="G32" s="16">
        <f t="shared" ref="G32:G33" si="4">D32-E32</f>
        <v>-208000</v>
      </c>
      <c r="H32" s="11"/>
    </row>
    <row r="33" spans="1:8" x14ac:dyDescent="0.25">
      <c r="A33" s="7"/>
      <c r="B33" s="10"/>
      <c r="C33" s="10" t="s">
        <v>14</v>
      </c>
      <c r="D33" s="138">
        <v>0</v>
      </c>
      <c r="E33" s="139">
        <v>83200</v>
      </c>
      <c r="F33" s="10"/>
      <c r="G33" s="16">
        <f t="shared" si="4"/>
        <v>-83200</v>
      </c>
      <c r="H33" s="11"/>
    </row>
    <row r="34" spans="1:8" x14ac:dyDescent="0.25">
      <c r="A34" s="7"/>
      <c r="B34" s="10"/>
      <c r="C34" s="10"/>
      <c r="D34" s="10"/>
      <c r="E34" s="10"/>
      <c r="F34" s="10"/>
      <c r="G34" s="24"/>
      <c r="H34" s="11"/>
    </row>
    <row r="35" spans="1:8" x14ac:dyDescent="0.25">
      <c r="A35" s="7"/>
      <c r="B35" s="15" t="s">
        <v>29</v>
      </c>
      <c r="C35" s="3"/>
      <c r="D35" s="17">
        <f>D32-D33</f>
        <v>0</v>
      </c>
      <c r="E35" s="17">
        <f>E32-E33</f>
        <v>124800</v>
      </c>
      <c r="F35" s="10"/>
      <c r="G35" s="25">
        <f>D35-E35</f>
        <v>-124800</v>
      </c>
      <c r="H35" s="11"/>
    </row>
    <row r="36" spans="1:8" x14ac:dyDescent="0.25">
      <c r="A36" s="7"/>
      <c r="B36" s="10"/>
      <c r="C36" s="10"/>
      <c r="D36" s="20"/>
      <c r="E36" s="20"/>
      <c r="F36" s="10"/>
      <c r="G36" s="20"/>
      <c r="H36" s="11"/>
    </row>
    <row r="37" spans="1:8" x14ac:dyDescent="0.25">
      <c r="A37" s="7"/>
      <c r="B37" s="10"/>
      <c r="C37" s="10"/>
      <c r="D37" s="20"/>
      <c r="E37" s="20"/>
      <c r="F37" s="10"/>
      <c r="G37" s="20"/>
      <c r="H37" s="11"/>
    </row>
    <row r="38" spans="1:8" x14ac:dyDescent="0.25">
      <c r="A38" s="7"/>
      <c r="B38" s="10"/>
      <c r="C38" s="10"/>
      <c r="D38" s="10"/>
      <c r="E38" s="10"/>
      <c r="F38" s="10"/>
      <c r="G38" s="10"/>
      <c r="H38" s="11"/>
    </row>
    <row r="39" spans="1:8" x14ac:dyDescent="0.25">
      <c r="A39" s="7"/>
      <c r="B39" s="10"/>
      <c r="C39" s="10"/>
      <c r="D39" s="10"/>
      <c r="E39" s="10"/>
      <c r="F39" s="10"/>
      <c r="G39" s="10"/>
      <c r="H39" s="11"/>
    </row>
    <row r="40" spans="1:8" x14ac:dyDescent="0.25">
      <c r="A40" s="7"/>
      <c r="B40" s="10"/>
      <c r="C40" s="10"/>
      <c r="D40" s="10"/>
      <c r="E40" s="10"/>
      <c r="F40" s="10"/>
      <c r="G40" s="10"/>
      <c r="H40" s="11"/>
    </row>
    <row r="41" spans="1:8" x14ac:dyDescent="0.25">
      <c r="A41" s="7"/>
      <c r="B41" s="10"/>
      <c r="C41" s="10"/>
      <c r="D41" s="10"/>
      <c r="E41" s="10"/>
      <c r="F41" s="10"/>
      <c r="G41" s="10"/>
      <c r="H41" s="11"/>
    </row>
    <row r="42" spans="1:8" x14ac:dyDescent="0.25">
      <c r="A42" s="7"/>
      <c r="B42" s="10"/>
      <c r="C42" s="10"/>
      <c r="D42" s="10"/>
      <c r="E42" s="10"/>
      <c r="F42" s="10"/>
      <c r="G42" s="10"/>
      <c r="H42" s="11"/>
    </row>
    <row r="43" spans="1:8" x14ac:dyDescent="0.25">
      <c r="A43" s="21"/>
      <c r="B43" s="22"/>
      <c r="C43" s="22"/>
      <c r="D43" s="22"/>
      <c r="E43" s="22"/>
      <c r="F43" s="22"/>
      <c r="G43" s="22"/>
      <c r="H43" s="23"/>
    </row>
  </sheetData>
  <sheetProtection algorithmName="SHA-512" hashValue="q4/1wEYm8rVCczTbM1G6qo+Il8AZ/HUk0o9599EMDz6WvWyqsTrFA1qbFyrF35teyyt/w4EQH+e1/E5jKXnlXw==" saltValue="5932W6SF5NAYhPPxnzUHxw==" spinCount="100000" sheet="1" objects="1" scenarios="1"/>
  <pageMargins left="0.70866141732283472" right="0.70866141732283472" top="0.78740157480314965" bottom="0.78740157480314965" header="0.31496062992125984" footer="0.31496062992125984"/>
  <pageSetup paperSize="9" scale="82"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2"/>
  <sheetViews>
    <sheetView zoomScale="130" zoomScaleNormal="130" workbookViewId="0"/>
  </sheetViews>
  <sheetFormatPr baseColWidth="10" defaultRowHeight="15" x14ac:dyDescent="0.25"/>
  <cols>
    <col min="1" max="2" width="5.7109375" style="1" customWidth="1"/>
    <col min="3" max="3" width="36.7109375" style="1" customWidth="1"/>
    <col min="4" max="5" width="15.7109375" style="1" customWidth="1"/>
    <col min="6" max="6" width="5.7109375" style="1" customWidth="1"/>
    <col min="7" max="7" width="15.7109375" style="1" customWidth="1"/>
    <col min="8" max="8" width="5.7109375" style="1" customWidth="1"/>
  </cols>
  <sheetData>
    <row r="1" spans="1:8" x14ac:dyDescent="0.25">
      <c r="A1" s="4"/>
      <c r="B1" s="5"/>
      <c r="C1" s="5"/>
      <c r="D1" s="5"/>
      <c r="E1" s="5"/>
      <c r="F1" s="5"/>
      <c r="G1" s="5"/>
      <c r="H1" s="6"/>
    </row>
    <row r="2" spans="1:8" ht="18.75" x14ac:dyDescent="0.3">
      <c r="A2" s="7"/>
      <c r="B2" s="8" t="s">
        <v>10</v>
      </c>
      <c r="C2" s="9"/>
      <c r="D2" s="10"/>
      <c r="E2" s="10"/>
      <c r="F2" s="10"/>
      <c r="G2" s="10"/>
      <c r="H2" s="11"/>
    </row>
    <row r="3" spans="1:8" x14ac:dyDescent="0.25">
      <c r="A3" s="7"/>
      <c r="B3" s="10"/>
      <c r="C3" s="10"/>
      <c r="D3" s="12" t="s">
        <v>30</v>
      </c>
      <c r="E3" s="12" t="s">
        <v>137</v>
      </c>
      <c r="F3" s="10"/>
      <c r="G3" s="13" t="s">
        <v>31</v>
      </c>
      <c r="H3" s="11"/>
    </row>
    <row r="4" spans="1:8" x14ac:dyDescent="0.25">
      <c r="A4" s="7"/>
      <c r="B4" s="10"/>
      <c r="C4" s="10"/>
      <c r="D4" s="10"/>
      <c r="E4" s="10"/>
      <c r="F4" s="10"/>
      <c r="G4" s="14"/>
      <c r="H4" s="11"/>
    </row>
    <row r="5" spans="1:8" x14ac:dyDescent="0.25">
      <c r="A5" s="7"/>
      <c r="B5" s="15" t="s">
        <v>4</v>
      </c>
      <c r="C5" s="10"/>
      <c r="D5" s="138">
        <v>0</v>
      </c>
      <c r="E5" s="139">
        <v>154500</v>
      </c>
      <c r="F5" s="10"/>
      <c r="G5" s="16">
        <f>D5-E5</f>
        <v>-154500</v>
      </c>
      <c r="H5" s="11"/>
    </row>
    <row r="6" spans="1:8" x14ac:dyDescent="0.25">
      <c r="A6" s="7"/>
      <c r="B6" s="10"/>
      <c r="C6" s="10" t="s">
        <v>11</v>
      </c>
      <c r="D6" s="138">
        <v>0</v>
      </c>
      <c r="E6" s="139">
        <v>0</v>
      </c>
      <c r="F6" s="10"/>
      <c r="G6" s="16">
        <f t="shared" ref="G6:G7" si="0">D6-E6</f>
        <v>0</v>
      </c>
      <c r="H6" s="11"/>
    </row>
    <row r="7" spans="1:8" x14ac:dyDescent="0.25">
      <c r="A7" s="7"/>
      <c r="B7" s="15" t="s">
        <v>16</v>
      </c>
      <c r="C7" s="10"/>
      <c r="D7" s="17">
        <f>D5+D6</f>
        <v>0</v>
      </c>
      <c r="E7" s="17">
        <f>E5+E6</f>
        <v>154500</v>
      </c>
      <c r="F7" s="10"/>
      <c r="G7" s="16">
        <f t="shared" si="0"/>
        <v>-154500</v>
      </c>
      <c r="H7" s="11"/>
    </row>
    <row r="8" spans="1:8" x14ac:dyDescent="0.25">
      <c r="A8" s="7"/>
      <c r="B8" s="10"/>
      <c r="C8" s="10"/>
      <c r="D8" s="10"/>
      <c r="E8" s="10"/>
      <c r="F8" s="10"/>
      <c r="G8" s="14"/>
      <c r="H8" s="11"/>
    </row>
    <row r="9" spans="1:8" x14ac:dyDescent="0.25">
      <c r="A9" s="7"/>
      <c r="B9" s="15" t="s">
        <v>12</v>
      </c>
      <c r="C9" s="10"/>
      <c r="D9" s="10"/>
      <c r="E9" s="10"/>
      <c r="F9" s="10"/>
      <c r="G9" s="18"/>
      <c r="H9" s="11"/>
    </row>
    <row r="10" spans="1:8" x14ac:dyDescent="0.25">
      <c r="A10" s="7"/>
      <c r="B10" s="10"/>
      <c r="C10" s="10" t="s">
        <v>19</v>
      </c>
      <c r="D10" s="2">
        <f>GuV!D5</f>
        <v>0</v>
      </c>
      <c r="E10" s="2">
        <f>GuV!E5</f>
        <v>43500000</v>
      </c>
      <c r="F10" s="10"/>
      <c r="G10" s="16">
        <f t="shared" ref="G10:G13" si="1">D10-E10</f>
        <v>-43500000</v>
      </c>
      <c r="H10" s="11"/>
    </row>
    <row r="11" spans="1:8" x14ac:dyDescent="0.25">
      <c r="A11" s="7"/>
      <c r="B11" s="10"/>
      <c r="C11" s="10" t="s">
        <v>34</v>
      </c>
      <c r="D11" s="138">
        <v>0</v>
      </c>
      <c r="E11" s="139">
        <v>0</v>
      </c>
      <c r="F11" s="10"/>
      <c r="G11" s="16">
        <f t="shared" si="1"/>
        <v>0</v>
      </c>
      <c r="H11" s="11"/>
    </row>
    <row r="12" spans="1:8" x14ac:dyDescent="0.25">
      <c r="A12" s="7"/>
      <c r="B12" s="10"/>
      <c r="C12" s="10" t="s">
        <v>35</v>
      </c>
      <c r="D12" s="138">
        <v>0</v>
      </c>
      <c r="E12" s="139">
        <v>0</v>
      </c>
      <c r="F12" s="10"/>
      <c r="G12" s="16">
        <f t="shared" si="1"/>
        <v>0</v>
      </c>
      <c r="H12" s="11"/>
    </row>
    <row r="13" spans="1:8" x14ac:dyDescent="0.25">
      <c r="A13" s="7"/>
      <c r="B13" s="10"/>
      <c r="C13" s="15" t="s">
        <v>9</v>
      </c>
      <c r="D13" s="17">
        <f>SUM(D10:D12)</f>
        <v>0</v>
      </c>
      <c r="E13" s="17">
        <f>SUM(E10:E12)</f>
        <v>43500000</v>
      </c>
      <c r="F13" s="10"/>
      <c r="G13" s="16">
        <f t="shared" si="1"/>
        <v>-43500000</v>
      </c>
      <c r="H13" s="11"/>
    </row>
    <row r="14" spans="1:8" x14ac:dyDescent="0.25">
      <c r="A14" s="7"/>
      <c r="B14" s="10"/>
      <c r="C14" s="10"/>
      <c r="D14" s="10"/>
      <c r="E14" s="10"/>
      <c r="F14" s="10"/>
      <c r="G14" s="14"/>
      <c r="H14" s="11"/>
    </row>
    <row r="15" spans="1:8" x14ac:dyDescent="0.25">
      <c r="A15" s="7"/>
      <c r="B15" s="15" t="s">
        <v>13</v>
      </c>
      <c r="C15" s="10"/>
      <c r="D15" s="10"/>
      <c r="E15" s="10"/>
      <c r="F15" s="10"/>
      <c r="G15" s="14"/>
      <c r="H15" s="11"/>
    </row>
    <row r="16" spans="1:8" x14ac:dyDescent="0.25">
      <c r="A16" s="7"/>
      <c r="B16" s="10"/>
      <c r="C16" s="10" t="s">
        <v>23</v>
      </c>
      <c r="D16" s="2">
        <f>-GuV!D14</f>
        <v>0</v>
      </c>
      <c r="E16" s="2">
        <f>-GuV!E14</f>
        <v>-11704000</v>
      </c>
      <c r="F16" s="10"/>
      <c r="G16" s="16">
        <f t="shared" ref="G16:G35" si="2">D16-E16</f>
        <v>11704000</v>
      </c>
      <c r="H16" s="11"/>
    </row>
    <row r="17" spans="1:8" x14ac:dyDescent="0.25">
      <c r="A17" s="7"/>
      <c r="B17" s="10"/>
      <c r="C17" s="10" t="s">
        <v>1</v>
      </c>
      <c r="D17" s="138">
        <v>0</v>
      </c>
      <c r="E17" s="139">
        <v>-12000000</v>
      </c>
      <c r="F17" s="10"/>
      <c r="G17" s="16">
        <f t="shared" si="2"/>
        <v>12000000</v>
      </c>
      <c r="H17" s="11"/>
    </row>
    <row r="18" spans="1:8" x14ac:dyDescent="0.25">
      <c r="A18" s="7"/>
      <c r="B18" s="10"/>
      <c r="C18" s="10" t="s">
        <v>2</v>
      </c>
      <c r="D18" s="138">
        <v>0</v>
      </c>
      <c r="E18" s="139">
        <v>-2400000</v>
      </c>
      <c r="F18" s="10"/>
      <c r="G18" s="16">
        <f t="shared" si="2"/>
        <v>2400000</v>
      </c>
      <c r="H18" s="11"/>
    </row>
    <row r="19" spans="1:8" x14ac:dyDescent="0.25">
      <c r="A19" s="7"/>
      <c r="B19" s="10"/>
      <c r="C19" s="10" t="s">
        <v>36</v>
      </c>
      <c r="D19" s="138">
        <v>0</v>
      </c>
      <c r="E19" s="139">
        <v>0</v>
      </c>
      <c r="F19" s="10"/>
      <c r="G19" s="16">
        <f t="shared" si="2"/>
        <v>0</v>
      </c>
      <c r="H19" s="11"/>
    </row>
    <row r="20" spans="1:8" x14ac:dyDescent="0.25">
      <c r="A20" s="7"/>
      <c r="B20" s="10"/>
      <c r="C20" s="10" t="s">
        <v>138</v>
      </c>
      <c r="D20" s="2">
        <f>-GuV!D15</f>
        <v>0</v>
      </c>
      <c r="E20" s="2">
        <f>-GuV!E15</f>
        <v>0</v>
      </c>
      <c r="F20" s="10"/>
      <c r="G20" s="16">
        <f t="shared" si="2"/>
        <v>0</v>
      </c>
      <c r="H20" s="11"/>
    </row>
    <row r="21" spans="1:8" x14ac:dyDescent="0.25">
      <c r="A21" s="7"/>
      <c r="B21" s="10"/>
      <c r="C21" s="10" t="s">
        <v>143</v>
      </c>
      <c r="D21" s="2">
        <f>-GuV!D16</f>
        <v>0</v>
      </c>
      <c r="E21" s="2">
        <f>-GuV!E16</f>
        <v>0</v>
      </c>
      <c r="F21" s="10"/>
      <c r="G21" s="16">
        <f t="shared" ref="G21:G24" si="3">D21-E21</f>
        <v>0</v>
      </c>
      <c r="H21" s="11"/>
    </row>
    <row r="22" spans="1:8" x14ac:dyDescent="0.25">
      <c r="A22" s="7"/>
      <c r="B22" s="10"/>
      <c r="C22" s="10" t="s">
        <v>93</v>
      </c>
      <c r="D22" s="2">
        <f>-GuV!D18</f>
        <v>0</v>
      </c>
      <c r="E22" s="2">
        <f>-GuV!E18</f>
        <v>0</v>
      </c>
      <c r="F22" s="10"/>
      <c r="G22" s="16">
        <f t="shared" si="3"/>
        <v>0</v>
      </c>
      <c r="H22" s="11"/>
    </row>
    <row r="23" spans="1:8" x14ac:dyDescent="0.25">
      <c r="A23" s="7"/>
      <c r="B23" s="10"/>
      <c r="C23" s="10" t="s">
        <v>140</v>
      </c>
      <c r="D23" s="2">
        <f>-GuV!D19</f>
        <v>0</v>
      </c>
      <c r="E23" s="2">
        <f>-GuV!E19</f>
        <v>-900000</v>
      </c>
      <c r="F23" s="10"/>
      <c r="G23" s="16">
        <f t="shared" si="3"/>
        <v>900000</v>
      </c>
      <c r="H23" s="11"/>
    </row>
    <row r="24" spans="1:8" x14ac:dyDescent="0.25">
      <c r="A24" s="7"/>
      <c r="B24" s="10"/>
      <c r="C24" s="10" t="s">
        <v>141</v>
      </c>
      <c r="D24" s="2">
        <f>-GuV!D20</f>
        <v>0</v>
      </c>
      <c r="E24" s="2">
        <f>-GuV!E20</f>
        <v>-1350000</v>
      </c>
      <c r="F24" s="10"/>
      <c r="G24" s="16">
        <f t="shared" si="3"/>
        <v>1350000</v>
      </c>
      <c r="H24" s="11"/>
    </row>
    <row r="25" spans="1:8" x14ac:dyDescent="0.25">
      <c r="A25" s="7"/>
      <c r="B25" s="10"/>
      <c r="C25" s="10" t="s">
        <v>142</v>
      </c>
      <c r="D25" s="2">
        <f>-GuV!D21</f>
        <v>0</v>
      </c>
      <c r="E25" s="2">
        <f>-GuV!E21</f>
        <v>-2900000</v>
      </c>
      <c r="F25" s="10"/>
      <c r="G25" s="16">
        <f t="shared" si="2"/>
        <v>2900000</v>
      </c>
      <c r="H25" s="11"/>
    </row>
    <row r="26" spans="1:8" x14ac:dyDescent="0.25">
      <c r="A26" s="7"/>
      <c r="B26" s="10"/>
      <c r="C26" s="10" t="s">
        <v>7</v>
      </c>
      <c r="D26" s="2">
        <f>-GuV!D22</f>
        <v>0</v>
      </c>
      <c r="E26" s="2">
        <f>-GuV!E22</f>
        <v>-4000000</v>
      </c>
      <c r="F26" s="10"/>
      <c r="G26" s="16">
        <f t="shared" si="2"/>
        <v>4000000</v>
      </c>
      <c r="H26" s="11"/>
    </row>
    <row r="27" spans="1:8" x14ac:dyDescent="0.25">
      <c r="A27" s="7"/>
      <c r="B27" s="10"/>
      <c r="C27" s="10" t="s">
        <v>135</v>
      </c>
      <c r="D27" s="2">
        <f>-GuV!D23</f>
        <v>0</v>
      </c>
      <c r="E27" s="2">
        <f>-GuV!E23</f>
        <v>-1885000</v>
      </c>
      <c r="F27" s="10"/>
      <c r="G27" s="16">
        <f t="shared" si="2"/>
        <v>1885000</v>
      </c>
      <c r="H27" s="11"/>
    </row>
    <row r="28" spans="1:8" x14ac:dyDescent="0.25">
      <c r="A28" s="7"/>
      <c r="B28" s="10"/>
      <c r="C28" s="10" t="s">
        <v>33</v>
      </c>
      <c r="D28" s="138">
        <v>0</v>
      </c>
      <c r="E28" s="139">
        <v>0</v>
      </c>
      <c r="F28" s="10"/>
      <c r="G28" s="16">
        <f t="shared" si="2"/>
        <v>0</v>
      </c>
      <c r="H28" s="11"/>
    </row>
    <row r="29" spans="1:8" x14ac:dyDescent="0.25">
      <c r="A29" s="7"/>
      <c r="B29" s="10"/>
      <c r="C29" s="10" t="s">
        <v>37</v>
      </c>
      <c r="D29" s="2">
        <f>-(GuV!D29)</f>
        <v>0</v>
      </c>
      <c r="E29" s="2">
        <f>-(GuV!E29)</f>
        <v>-400000</v>
      </c>
      <c r="F29" s="10"/>
      <c r="G29" s="16">
        <f t="shared" si="2"/>
        <v>400000</v>
      </c>
      <c r="H29" s="11"/>
    </row>
    <row r="30" spans="1:8" x14ac:dyDescent="0.25">
      <c r="A30" s="7"/>
      <c r="B30" s="10"/>
      <c r="C30" s="10" t="s">
        <v>8</v>
      </c>
      <c r="D30" s="2">
        <f>-(GuV!D24)</f>
        <v>0</v>
      </c>
      <c r="E30" s="2">
        <f>-(GuV!E24)</f>
        <v>-2870000</v>
      </c>
      <c r="F30" s="10"/>
      <c r="G30" s="16">
        <f t="shared" si="2"/>
        <v>2870000</v>
      </c>
      <c r="H30" s="11"/>
    </row>
    <row r="31" spans="1:8" x14ac:dyDescent="0.25">
      <c r="A31" s="7"/>
      <c r="B31" s="10"/>
      <c r="C31" s="10" t="s">
        <v>24</v>
      </c>
      <c r="D31" s="2">
        <f>-(GuV!D25)</f>
        <v>0</v>
      </c>
      <c r="E31" s="2">
        <f>-(GuV!E25)</f>
        <v>0</v>
      </c>
      <c r="F31" s="10"/>
      <c r="G31" s="16">
        <f t="shared" si="2"/>
        <v>0</v>
      </c>
      <c r="H31" s="11"/>
    </row>
    <row r="32" spans="1:8" x14ac:dyDescent="0.25">
      <c r="A32" s="7"/>
      <c r="B32" s="10"/>
      <c r="C32" s="10" t="s">
        <v>25</v>
      </c>
      <c r="D32" s="2">
        <f>-(GuV!D26)</f>
        <v>0</v>
      </c>
      <c r="E32" s="2">
        <f>-(GuV!E26)</f>
        <v>0</v>
      </c>
      <c r="F32" s="10"/>
      <c r="G32" s="16">
        <f t="shared" si="2"/>
        <v>0</v>
      </c>
      <c r="H32" s="11"/>
    </row>
    <row r="33" spans="1:8" x14ac:dyDescent="0.25">
      <c r="A33" s="7"/>
      <c r="B33" s="10"/>
      <c r="C33" s="10" t="s">
        <v>26</v>
      </c>
      <c r="D33" s="2">
        <f>-(GuV!D27)</f>
        <v>0</v>
      </c>
      <c r="E33" s="2">
        <f>-(GuV!E27)</f>
        <v>0</v>
      </c>
      <c r="F33" s="10"/>
      <c r="G33" s="16">
        <f t="shared" si="2"/>
        <v>0</v>
      </c>
      <c r="H33" s="11"/>
    </row>
    <row r="34" spans="1:8" x14ac:dyDescent="0.25">
      <c r="A34" s="7"/>
      <c r="B34" s="10"/>
      <c r="C34" s="10" t="s">
        <v>27</v>
      </c>
      <c r="D34" s="2">
        <f>-(GuV!D28)</f>
        <v>0</v>
      </c>
      <c r="E34" s="2">
        <f>-(GuV!E28)</f>
        <v>0</v>
      </c>
      <c r="F34" s="10"/>
      <c r="G34" s="16">
        <f t="shared" si="2"/>
        <v>0</v>
      </c>
      <c r="H34" s="11"/>
    </row>
    <row r="35" spans="1:8" x14ac:dyDescent="0.25">
      <c r="A35" s="7"/>
      <c r="B35" s="10"/>
      <c r="C35" s="15" t="s">
        <v>9</v>
      </c>
      <c r="D35" s="17">
        <f>SUM(D16:D34)</f>
        <v>0</v>
      </c>
      <c r="E35" s="17">
        <f>SUM(E16:E34)</f>
        <v>-40409000</v>
      </c>
      <c r="F35" s="10"/>
      <c r="G35" s="16">
        <f t="shared" si="2"/>
        <v>40409000</v>
      </c>
      <c r="H35" s="11"/>
    </row>
    <row r="36" spans="1:8" x14ac:dyDescent="0.25">
      <c r="A36" s="7"/>
      <c r="B36" s="10"/>
      <c r="C36" s="10"/>
      <c r="D36" s="19"/>
      <c r="E36" s="19"/>
      <c r="F36" s="10"/>
      <c r="G36" s="14"/>
      <c r="H36" s="11"/>
    </row>
    <row r="37" spans="1:8" x14ac:dyDescent="0.25">
      <c r="A37" s="7"/>
      <c r="B37" s="15" t="s">
        <v>15</v>
      </c>
      <c r="C37" s="10"/>
      <c r="D37" s="17">
        <f>D7+D13+D35</f>
        <v>0</v>
      </c>
      <c r="E37" s="17">
        <f>E7+E13+E35</f>
        <v>3245500</v>
      </c>
      <c r="F37" s="10"/>
      <c r="G37" s="16">
        <f t="shared" ref="G37:G41" si="4">D37-E37</f>
        <v>-3245500</v>
      </c>
      <c r="H37" s="11"/>
    </row>
    <row r="38" spans="1:8" x14ac:dyDescent="0.25">
      <c r="A38" s="7"/>
      <c r="B38" s="10"/>
      <c r="C38" s="10" t="s">
        <v>6</v>
      </c>
      <c r="D38" s="138">
        <v>0</v>
      </c>
      <c r="E38" s="2">
        <f>GuV!E7</f>
        <v>17000</v>
      </c>
      <c r="F38" s="10"/>
      <c r="G38" s="16">
        <f t="shared" si="4"/>
        <v>-17000</v>
      </c>
      <c r="H38" s="11"/>
    </row>
    <row r="39" spans="1:8" x14ac:dyDescent="0.25">
      <c r="A39" s="7"/>
      <c r="B39" s="10"/>
      <c r="C39" s="10" t="s">
        <v>14</v>
      </c>
      <c r="D39" s="2">
        <f>-(GuV!D33)</f>
        <v>0</v>
      </c>
      <c r="E39" s="2">
        <f>-(GuV!E33)</f>
        <v>-83200</v>
      </c>
      <c r="F39" s="10"/>
      <c r="G39" s="16">
        <f t="shared" si="4"/>
        <v>83200</v>
      </c>
      <c r="H39" s="11"/>
    </row>
    <row r="40" spans="1:8" x14ac:dyDescent="0.25">
      <c r="A40" s="7"/>
      <c r="B40" s="10"/>
      <c r="C40" s="10" t="s">
        <v>32</v>
      </c>
      <c r="D40" s="138">
        <v>0</v>
      </c>
      <c r="E40" s="139">
        <v>0</v>
      </c>
      <c r="F40" s="10"/>
      <c r="G40" s="16">
        <f t="shared" si="4"/>
        <v>0</v>
      </c>
      <c r="H40" s="11"/>
    </row>
    <row r="41" spans="1:8" x14ac:dyDescent="0.25">
      <c r="A41" s="7"/>
      <c r="B41" s="15" t="s">
        <v>3</v>
      </c>
      <c r="C41" s="10"/>
      <c r="D41" s="17">
        <f>SUM(D37:D40)</f>
        <v>0</v>
      </c>
      <c r="E41" s="17">
        <f>SUM(E37:E40)</f>
        <v>3179300</v>
      </c>
      <c r="F41" s="10"/>
      <c r="G41" s="16">
        <f t="shared" si="4"/>
        <v>-3179300</v>
      </c>
      <c r="H41" s="11"/>
    </row>
    <row r="42" spans="1:8" x14ac:dyDescent="0.25">
      <c r="A42" s="7"/>
      <c r="B42" s="10"/>
      <c r="C42" s="10"/>
      <c r="D42" s="20"/>
      <c r="E42" s="20"/>
      <c r="F42" s="10"/>
      <c r="G42" s="10"/>
      <c r="H42" s="11"/>
    </row>
    <row r="43" spans="1:8" x14ac:dyDescent="0.25">
      <c r="A43" s="7"/>
      <c r="B43" s="10"/>
      <c r="C43" s="10"/>
      <c r="D43" s="20"/>
      <c r="E43" s="20"/>
      <c r="F43" s="10"/>
      <c r="G43" s="10"/>
      <c r="H43" s="11"/>
    </row>
    <row r="44" spans="1:8" x14ac:dyDescent="0.25">
      <c r="A44" s="7"/>
      <c r="B44" s="10"/>
      <c r="C44" s="10"/>
      <c r="D44" s="10"/>
      <c r="E44" s="10"/>
      <c r="F44" s="10"/>
      <c r="G44" s="10"/>
      <c r="H44" s="11"/>
    </row>
    <row r="45" spans="1:8" x14ac:dyDescent="0.25">
      <c r="A45" s="7"/>
      <c r="B45" s="10"/>
      <c r="C45" s="10"/>
      <c r="D45" s="10"/>
      <c r="E45" s="10"/>
      <c r="F45" s="10"/>
      <c r="G45" s="10"/>
      <c r="H45" s="11"/>
    </row>
    <row r="46" spans="1:8" x14ac:dyDescent="0.25">
      <c r="A46" s="7"/>
      <c r="B46" s="10"/>
      <c r="C46" s="10"/>
      <c r="D46" s="10"/>
      <c r="E46" s="10"/>
      <c r="F46" s="10"/>
      <c r="G46" s="10"/>
      <c r="H46" s="11"/>
    </row>
    <row r="47" spans="1:8" x14ac:dyDescent="0.25">
      <c r="A47" s="7"/>
      <c r="B47" s="10"/>
      <c r="C47" s="10"/>
      <c r="D47" s="10"/>
      <c r="E47" s="10"/>
      <c r="F47" s="10"/>
      <c r="G47" s="10"/>
      <c r="H47" s="11"/>
    </row>
    <row r="48" spans="1:8" x14ac:dyDescent="0.25">
      <c r="A48" s="7"/>
      <c r="B48" s="10"/>
      <c r="C48" s="10"/>
      <c r="D48" s="10"/>
      <c r="E48" s="10"/>
      <c r="F48" s="10"/>
      <c r="G48" s="10"/>
      <c r="H48" s="11"/>
    </row>
    <row r="49" spans="1:8" x14ac:dyDescent="0.25">
      <c r="A49" s="7"/>
      <c r="B49" s="10"/>
      <c r="C49" s="10"/>
      <c r="D49" s="10"/>
      <c r="E49" s="10"/>
      <c r="F49" s="10"/>
      <c r="G49" s="10"/>
      <c r="H49" s="11"/>
    </row>
    <row r="50" spans="1:8" x14ac:dyDescent="0.25">
      <c r="A50" s="7"/>
      <c r="B50" s="10"/>
      <c r="C50" s="10"/>
      <c r="D50" s="10"/>
      <c r="E50" s="10"/>
      <c r="F50" s="10"/>
      <c r="G50" s="10"/>
      <c r="H50" s="11"/>
    </row>
    <row r="51" spans="1:8" x14ac:dyDescent="0.25">
      <c r="A51" s="7"/>
      <c r="B51" s="10"/>
      <c r="C51" s="10"/>
      <c r="D51" s="10"/>
      <c r="E51" s="10"/>
      <c r="F51" s="10"/>
      <c r="G51" s="10"/>
      <c r="H51" s="11"/>
    </row>
    <row r="52" spans="1:8" x14ac:dyDescent="0.25">
      <c r="A52" s="21"/>
      <c r="B52" s="22"/>
      <c r="C52" s="22"/>
      <c r="D52" s="22"/>
      <c r="E52" s="22"/>
      <c r="F52" s="22"/>
      <c r="G52" s="22"/>
      <c r="H52" s="23"/>
    </row>
  </sheetData>
  <sheetProtection algorithmName="SHA-512" hashValue="EKmOu5v6avTEzI1glq+Vk36/5aln5fDkykkmRVUqA7wBpaP5r+2Yvxeo5XrNe25cAgZZWHMlmqstz4VjcHoyxg==" saltValue="Is0L3OAQyFR2pRaoENLWPg==" spinCount="100000" sheet="1" objects="1" scenarios="1"/>
  <pageMargins left="0.70866141732283472" right="0.70866141732283472" top="0.78740157480314965" bottom="0.78740157480314965" header="0.31496062992125984" footer="0.31496062992125984"/>
  <pageSetup paperSize="9" scale="82"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zoomScale="130" zoomScaleNormal="130" workbookViewId="0"/>
  </sheetViews>
  <sheetFormatPr baseColWidth="10" defaultColWidth="11.42578125" defaultRowHeight="15" x14ac:dyDescent="0.25"/>
  <cols>
    <col min="1" max="1" width="5.7109375" style="28" customWidth="1"/>
    <col min="2" max="2" width="3.7109375" style="28" customWidth="1"/>
    <col min="3" max="3" width="50.7109375" style="28" customWidth="1"/>
    <col min="4" max="4" width="2" style="29" bestFit="1" customWidth="1"/>
    <col min="5" max="5" width="20.5703125" style="28" bestFit="1" customWidth="1"/>
    <col min="6" max="6" width="19.7109375" style="28" customWidth="1"/>
    <col min="7" max="7" width="1.7109375" style="28" customWidth="1"/>
    <col min="8" max="8" width="21.85546875" style="28" customWidth="1"/>
    <col min="9" max="9" width="19.28515625" style="28" customWidth="1"/>
    <col min="10" max="10" width="5.7109375" style="28" customWidth="1"/>
    <col min="11" max="16384" width="11.42578125" style="28"/>
  </cols>
  <sheetData>
    <row r="1" spans="1:11" s="26" customFormat="1" x14ac:dyDescent="0.25">
      <c r="A1" s="50"/>
      <c r="B1" s="31"/>
      <c r="C1" s="31"/>
      <c r="D1" s="32"/>
      <c r="E1" s="31"/>
      <c r="F1" s="31"/>
      <c r="G1" s="31"/>
      <c r="H1" s="31"/>
      <c r="I1" s="31"/>
      <c r="J1" s="33"/>
    </row>
    <row r="2" spans="1:11" ht="18.75" x14ac:dyDescent="0.3">
      <c r="A2" s="35"/>
      <c r="B2" s="8" t="s">
        <v>38</v>
      </c>
      <c r="C2" s="8"/>
      <c r="D2" s="36"/>
      <c r="E2" s="35"/>
      <c r="F2" s="35"/>
      <c r="G2" s="35"/>
      <c r="H2" s="35"/>
      <c r="I2" s="35"/>
      <c r="J2" s="37"/>
      <c r="K2" s="30"/>
    </row>
    <row r="3" spans="1:11" x14ac:dyDescent="0.25">
      <c r="A3" s="35"/>
      <c r="B3" s="35"/>
      <c r="C3" s="35"/>
      <c r="D3" s="36"/>
      <c r="E3" s="35"/>
      <c r="F3" s="35"/>
      <c r="G3" s="35"/>
      <c r="H3" s="35"/>
      <c r="I3" s="35"/>
      <c r="J3" s="37"/>
      <c r="K3" s="30"/>
    </row>
    <row r="4" spans="1:11" x14ac:dyDescent="0.25">
      <c r="A4" s="35"/>
      <c r="B4" s="60" t="s">
        <v>173</v>
      </c>
      <c r="C4" s="61"/>
      <c r="D4" s="48"/>
      <c r="E4" s="62" t="s">
        <v>156</v>
      </c>
      <c r="F4" s="62" t="s">
        <v>148</v>
      </c>
      <c r="G4" s="35"/>
      <c r="H4" s="61"/>
      <c r="I4" s="13"/>
      <c r="J4" s="37"/>
      <c r="K4" s="30"/>
    </row>
    <row r="5" spans="1:11" x14ac:dyDescent="0.25">
      <c r="A5" s="35"/>
      <c r="B5" s="61"/>
      <c r="C5" s="61" t="s">
        <v>152</v>
      </c>
      <c r="D5" s="48"/>
      <c r="E5" s="82">
        <v>700000</v>
      </c>
      <c r="F5" s="82">
        <v>600000</v>
      </c>
      <c r="G5" s="35"/>
      <c r="H5" s="61" t="s">
        <v>41</v>
      </c>
      <c r="I5" s="35"/>
      <c r="J5" s="37"/>
      <c r="K5" s="30"/>
    </row>
    <row r="6" spans="1:11" x14ac:dyDescent="0.25">
      <c r="A6" s="35"/>
      <c r="B6" s="61"/>
      <c r="C6" s="61" t="s">
        <v>153</v>
      </c>
      <c r="D6" s="48"/>
      <c r="E6" s="78">
        <v>250</v>
      </c>
      <c r="F6" s="78">
        <v>300</v>
      </c>
      <c r="G6" s="35"/>
      <c r="H6" s="61" t="s">
        <v>43</v>
      </c>
      <c r="I6" s="35"/>
      <c r="J6" s="37"/>
      <c r="K6" s="30"/>
    </row>
    <row r="7" spans="1:11" x14ac:dyDescent="0.25">
      <c r="A7" s="35"/>
      <c r="B7" s="61"/>
      <c r="C7" s="61" t="s">
        <v>154</v>
      </c>
      <c r="D7" s="48"/>
      <c r="E7" s="78">
        <v>4000000</v>
      </c>
      <c r="F7" s="78">
        <v>4000000</v>
      </c>
      <c r="G7" s="35"/>
      <c r="H7" s="61" t="s">
        <v>48</v>
      </c>
      <c r="I7" s="35"/>
      <c r="J7" s="37"/>
      <c r="K7" s="30"/>
    </row>
    <row r="8" spans="1:11" x14ac:dyDescent="0.25">
      <c r="A8" s="35"/>
      <c r="B8" s="61"/>
      <c r="C8" s="61" t="s">
        <v>155</v>
      </c>
      <c r="D8" s="48"/>
      <c r="E8" s="123">
        <v>10</v>
      </c>
      <c r="F8" s="123">
        <v>10</v>
      </c>
      <c r="G8" s="35"/>
      <c r="H8" s="61" t="s">
        <v>43</v>
      </c>
      <c r="I8" s="35"/>
      <c r="J8" s="37"/>
      <c r="K8" s="30"/>
    </row>
    <row r="9" spans="1:11" x14ac:dyDescent="0.25">
      <c r="A9" s="35"/>
      <c r="B9" s="61"/>
      <c r="C9" s="61"/>
      <c r="D9" s="48"/>
      <c r="E9" s="63"/>
      <c r="F9" s="63"/>
      <c r="G9" s="35"/>
      <c r="H9" s="61"/>
      <c r="I9" s="35"/>
      <c r="J9" s="37"/>
      <c r="K9" s="30"/>
    </row>
    <row r="10" spans="1:11" x14ac:dyDescent="0.25">
      <c r="A10" s="35"/>
      <c r="B10" s="60" t="s">
        <v>171</v>
      </c>
      <c r="C10" s="61"/>
      <c r="D10" s="48"/>
      <c r="E10" s="62" t="s">
        <v>156</v>
      </c>
      <c r="F10" s="62" t="s">
        <v>148</v>
      </c>
      <c r="G10" s="35"/>
      <c r="H10" s="61"/>
      <c r="I10" s="35"/>
      <c r="J10" s="37"/>
      <c r="K10" s="30"/>
    </row>
    <row r="11" spans="1:11" x14ac:dyDescent="0.25">
      <c r="A11" s="35"/>
      <c r="B11" s="61"/>
      <c r="C11" s="61" t="s">
        <v>157</v>
      </c>
      <c r="D11" s="48"/>
      <c r="E11" s="82">
        <v>7500</v>
      </c>
      <c r="F11" s="82">
        <v>7500</v>
      </c>
      <c r="G11" s="35"/>
      <c r="H11" s="61" t="s">
        <v>164</v>
      </c>
      <c r="I11" s="35"/>
      <c r="J11" s="37"/>
      <c r="K11" s="30"/>
    </row>
    <row r="12" spans="1:11" x14ac:dyDescent="0.25">
      <c r="A12" s="35"/>
      <c r="B12" s="61"/>
      <c r="C12" s="61" t="s">
        <v>134</v>
      </c>
      <c r="D12" s="48"/>
      <c r="E12" s="78">
        <v>48000</v>
      </c>
      <c r="F12" s="78">
        <v>48000</v>
      </c>
      <c r="G12" s="35"/>
      <c r="H12" s="61" t="s">
        <v>163</v>
      </c>
      <c r="I12" s="35"/>
      <c r="J12" s="37"/>
      <c r="K12" s="30"/>
    </row>
    <row r="13" spans="1:11" x14ac:dyDescent="0.25">
      <c r="A13" s="35"/>
      <c r="B13" s="61"/>
      <c r="C13" s="61" t="s">
        <v>162</v>
      </c>
      <c r="D13" s="48"/>
      <c r="E13" s="79">
        <v>0.4</v>
      </c>
      <c r="F13" s="79">
        <v>0.4</v>
      </c>
      <c r="G13" s="35"/>
      <c r="H13" s="61" t="s">
        <v>52</v>
      </c>
      <c r="I13" s="35"/>
      <c r="J13" s="37"/>
      <c r="K13" s="30"/>
    </row>
    <row r="14" spans="1:11" x14ac:dyDescent="0.25">
      <c r="A14" s="35"/>
      <c r="B14" s="61"/>
      <c r="C14" s="61" t="s">
        <v>158</v>
      </c>
      <c r="D14" s="48"/>
      <c r="E14" s="78">
        <v>4500</v>
      </c>
      <c r="F14" s="78">
        <v>4500</v>
      </c>
      <c r="G14" s="35"/>
      <c r="H14" s="61" t="s">
        <v>68</v>
      </c>
      <c r="I14" s="35"/>
      <c r="J14" s="37"/>
      <c r="K14" s="30"/>
    </row>
    <row r="15" spans="1:11" x14ac:dyDescent="0.25">
      <c r="A15" s="35"/>
      <c r="B15" s="61"/>
      <c r="C15" s="61" t="s">
        <v>159</v>
      </c>
      <c r="D15" s="48"/>
      <c r="E15" s="78">
        <v>9000</v>
      </c>
      <c r="F15" s="78">
        <v>9000</v>
      </c>
      <c r="G15" s="35"/>
      <c r="H15" s="61" t="s">
        <v>68</v>
      </c>
      <c r="I15" s="35"/>
      <c r="J15" s="37"/>
      <c r="K15" s="30"/>
    </row>
    <row r="16" spans="1:11" x14ac:dyDescent="0.25">
      <c r="A16" s="35"/>
      <c r="B16" s="61"/>
      <c r="C16" s="61" t="s">
        <v>160</v>
      </c>
      <c r="D16" s="48"/>
      <c r="E16" s="78">
        <v>8000</v>
      </c>
      <c r="F16" s="78">
        <v>8000</v>
      </c>
      <c r="G16" s="35"/>
      <c r="H16" s="61" t="s">
        <v>163</v>
      </c>
      <c r="I16" s="35"/>
      <c r="J16" s="37"/>
      <c r="K16" s="30"/>
    </row>
    <row r="17" spans="1:11" x14ac:dyDescent="0.25">
      <c r="A17" s="35"/>
      <c r="B17" s="61"/>
      <c r="C17" s="61" t="s">
        <v>161</v>
      </c>
      <c r="D17" s="36"/>
      <c r="E17" s="123">
        <v>1.25</v>
      </c>
      <c r="F17" s="123">
        <v>1.25</v>
      </c>
      <c r="G17" s="35"/>
      <c r="H17" s="61"/>
      <c r="I17" s="35"/>
      <c r="J17" s="37"/>
      <c r="K17" s="30"/>
    </row>
    <row r="18" spans="1:11" x14ac:dyDescent="0.25">
      <c r="A18" s="35"/>
      <c r="B18" s="61"/>
      <c r="C18" s="61" t="s">
        <v>144</v>
      </c>
      <c r="D18" s="36"/>
      <c r="E18" s="78">
        <v>6000</v>
      </c>
      <c r="F18" s="78">
        <v>6000</v>
      </c>
      <c r="G18" s="35"/>
      <c r="H18" s="61" t="s">
        <v>163</v>
      </c>
      <c r="I18" s="35"/>
      <c r="J18" s="37"/>
      <c r="K18" s="30"/>
    </row>
    <row r="19" spans="1:11" x14ac:dyDescent="0.25">
      <c r="A19" s="35"/>
      <c r="B19" s="61"/>
      <c r="C19" s="61" t="s">
        <v>145</v>
      </c>
      <c r="D19" s="36"/>
      <c r="E19" s="123">
        <v>1.04</v>
      </c>
      <c r="F19" s="123">
        <v>1.04</v>
      </c>
      <c r="G19" s="35"/>
      <c r="H19" s="61"/>
      <c r="I19" s="35"/>
      <c r="J19" s="37"/>
      <c r="K19" s="30"/>
    </row>
    <row r="20" spans="1:11" x14ac:dyDescent="0.25">
      <c r="A20" s="35"/>
      <c r="B20" s="61"/>
      <c r="C20" s="61"/>
      <c r="D20" s="48"/>
      <c r="E20" s="63"/>
      <c r="F20" s="63"/>
      <c r="G20" s="35"/>
      <c r="H20" s="61"/>
      <c r="I20" s="35"/>
      <c r="J20" s="37"/>
      <c r="K20" s="30"/>
    </row>
    <row r="21" spans="1:11" x14ac:dyDescent="0.25">
      <c r="A21" s="35"/>
      <c r="B21" s="60" t="s">
        <v>172</v>
      </c>
      <c r="C21" s="61"/>
      <c r="D21" s="48"/>
      <c r="E21" s="62" t="s">
        <v>156</v>
      </c>
      <c r="F21" s="62" t="s">
        <v>148</v>
      </c>
      <c r="G21" s="35"/>
      <c r="H21" s="61"/>
      <c r="I21" s="35"/>
      <c r="J21" s="37"/>
      <c r="K21" s="30"/>
    </row>
    <row r="22" spans="1:11" x14ac:dyDescent="0.25">
      <c r="A22" s="35"/>
      <c r="B22" s="61"/>
      <c r="C22" s="61" t="s">
        <v>73</v>
      </c>
      <c r="D22" s="48"/>
      <c r="E22" s="123">
        <v>6.5</v>
      </c>
      <c r="F22" s="123">
        <v>6.5</v>
      </c>
      <c r="G22" s="35"/>
      <c r="H22" s="61" t="s">
        <v>43</v>
      </c>
      <c r="I22" s="35"/>
      <c r="J22" s="37"/>
      <c r="K22" s="30"/>
    </row>
    <row r="23" spans="1:11" x14ac:dyDescent="0.25">
      <c r="A23" s="35"/>
      <c r="B23" s="35"/>
      <c r="C23" s="35"/>
      <c r="D23" s="36"/>
      <c r="E23" s="35"/>
      <c r="F23" s="35"/>
      <c r="G23" s="35"/>
      <c r="H23" s="35"/>
      <c r="I23" s="35"/>
      <c r="J23" s="37"/>
      <c r="K23" s="30"/>
    </row>
    <row r="24" spans="1:11" x14ac:dyDescent="0.25">
      <c r="A24" s="34"/>
      <c r="B24" s="35"/>
      <c r="C24" s="35"/>
      <c r="D24" s="36"/>
      <c r="E24" s="12" t="s">
        <v>30</v>
      </c>
      <c r="F24" s="12" t="s">
        <v>137</v>
      </c>
      <c r="G24" s="10"/>
      <c r="I24" s="13" t="s">
        <v>31</v>
      </c>
      <c r="J24" s="37"/>
    </row>
    <row r="25" spans="1:11" x14ac:dyDescent="0.25">
      <c r="A25" s="34"/>
      <c r="B25" s="38" t="s">
        <v>39</v>
      </c>
      <c r="C25" s="35"/>
      <c r="D25" s="36"/>
      <c r="E25" s="35"/>
      <c r="F25" s="35"/>
      <c r="G25" s="35"/>
      <c r="H25" s="35"/>
      <c r="I25" s="35"/>
      <c r="J25" s="37"/>
    </row>
    <row r="26" spans="1:11" x14ac:dyDescent="0.25">
      <c r="A26" s="34"/>
      <c r="B26" s="35"/>
      <c r="C26" s="35" t="s">
        <v>40</v>
      </c>
      <c r="D26" s="36"/>
      <c r="E26" s="132">
        <f>E5</f>
        <v>700000</v>
      </c>
      <c r="F26" s="132">
        <f>F5</f>
        <v>600000</v>
      </c>
      <c r="G26" s="35"/>
      <c r="H26" s="35" t="s">
        <v>41</v>
      </c>
      <c r="I26" s="47">
        <f>E26-F26</f>
        <v>100000</v>
      </c>
      <c r="J26" s="37"/>
      <c r="K26"/>
    </row>
    <row r="27" spans="1:11" x14ac:dyDescent="0.25">
      <c r="A27" s="34"/>
      <c r="B27" s="35"/>
      <c r="C27" s="35" t="s">
        <v>42</v>
      </c>
      <c r="D27" s="36"/>
      <c r="E27" s="71">
        <f>E6</f>
        <v>250</v>
      </c>
      <c r="F27" s="71">
        <f>F6</f>
        <v>300</v>
      </c>
      <c r="G27" s="35"/>
      <c r="H27" s="35" t="s">
        <v>43</v>
      </c>
      <c r="I27" s="16">
        <f>E27-F27</f>
        <v>-50</v>
      </c>
      <c r="J27" s="37"/>
      <c r="K27"/>
    </row>
    <row r="28" spans="1:11" x14ac:dyDescent="0.25">
      <c r="A28" s="34"/>
      <c r="B28" s="35"/>
      <c r="C28" s="35"/>
      <c r="D28" s="36"/>
      <c r="E28" s="35"/>
      <c r="F28" s="35"/>
      <c r="G28" s="35"/>
      <c r="H28" s="35"/>
      <c r="I28" s="35"/>
      <c r="J28" s="37"/>
      <c r="K28"/>
    </row>
    <row r="29" spans="1:11" x14ac:dyDescent="0.25">
      <c r="A29" s="34"/>
      <c r="B29" s="35"/>
      <c r="C29" s="35" t="s">
        <v>44</v>
      </c>
      <c r="D29" s="36"/>
      <c r="E29" s="128"/>
      <c r="F29" s="129">
        <v>600000</v>
      </c>
      <c r="G29" s="35"/>
      <c r="H29" s="35" t="s">
        <v>41</v>
      </c>
      <c r="I29" s="47">
        <f>E29-F29</f>
        <v>-600000</v>
      </c>
      <c r="J29" s="37"/>
      <c r="K29"/>
    </row>
    <row r="30" spans="1:11" x14ac:dyDescent="0.25">
      <c r="A30" s="34"/>
      <c r="B30" s="35"/>
      <c r="C30" s="35" t="s">
        <v>45</v>
      </c>
      <c r="D30" s="36"/>
      <c r="E30" s="130"/>
      <c r="F30" s="131">
        <v>300</v>
      </c>
      <c r="G30" s="35"/>
      <c r="H30" s="35" t="s">
        <v>43</v>
      </c>
      <c r="I30" s="16">
        <f>E30-F30</f>
        <v>-300</v>
      </c>
      <c r="J30" s="37"/>
    </row>
    <row r="31" spans="1:11" ht="15.75" thickBot="1" x14ac:dyDescent="0.3">
      <c r="A31" s="34"/>
      <c r="B31" s="35"/>
      <c r="C31" s="35"/>
      <c r="D31" s="36"/>
      <c r="E31" s="35"/>
      <c r="F31" s="35"/>
      <c r="G31" s="35"/>
      <c r="H31" s="35"/>
      <c r="I31" s="35"/>
      <c r="J31" s="37"/>
    </row>
    <row r="32" spans="1:11" ht="15" customHeight="1" thickBot="1" x14ac:dyDescent="0.3">
      <c r="A32" s="34"/>
      <c r="B32" s="35"/>
      <c r="C32" s="35" t="s">
        <v>46</v>
      </c>
      <c r="D32" s="36" t="s">
        <v>47</v>
      </c>
      <c r="E32" s="124"/>
      <c r="F32" s="125">
        <v>4000000</v>
      </c>
      <c r="G32" s="35"/>
      <c r="H32" s="35" t="s">
        <v>48</v>
      </c>
      <c r="I32" s="16">
        <f>E32-F32</f>
        <v>-4000000</v>
      </c>
      <c r="J32" s="37"/>
    </row>
    <row r="33" spans="1:10" ht="15.75" thickBot="1" x14ac:dyDescent="0.3">
      <c r="A33" s="34"/>
      <c r="B33" s="35"/>
      <c r="C33" s="35" t="s">
        <v>49</v>
      </c>
      <c r="D33" s="36" t="s">
        <v>47</v>
      </c>
      <c r="E33" s="124"/>
      <c r="F33" s="125">
        <v>2900000</v>
      </c>
      <c r="G33" s="35"/>
      <c r="H33" s="35" t="s">
        <v>48</v>
      </c>
      <c r="I33" s="16">
        <f>E33-F33</f>
        <v>-2900000</v>
      </c>
      <c r="J33" s="37"/>
    </row>
    <row r="34" spans="1:10" x14ac:dyDescent="0.25">
      <c r="A34" s="34"/>
      <c r="B34" s="35"/>
      <c r="C34" s="41" t="s">
        <v>50</v>
      </c>
      <c r="D34" s="36"/>
      <c r="E34" s="53">
        <f>IF(E47&lt;&gt;0,E33/E47,0)</f>
        <v>0</v>
      </c>
      <c r="F34" s="53">
        <f>IF(F47&lt;&gt;0,F33/F47,"")</f>
        <v>10</v>
      </c>
      <c r="G34" s="35"/>
      <c r="H34" s="35" t="s">
        <v>43</v>
      </c>
      <c r="I34" s="16">
        <f>E34-F34</f>
        <v>-10</v>
      </c>
      <c r="J34" s="37"/>
    </row>
    <row r="35" spans="1:10" x14ac:dyDescent="0.25">
      <c r="A35" s="34"/>
      <c r="B35" s="35"/>
      <c r="C35" s="35"/>
      <c r="D35" s="36"/>
      <c r="E35" s="35"/>
      <c r="F35" s="35"/>
      <c r="G35" s="35"/>
      <c r="H35" s="35"/>
      <c r="I35" s="35"/>
      <c r="J35" s="37"/>
    </row>
    <row r="36" spans="1:10" x14ac:dyDescent="0.25">
      <c r="A36" s="34"/>
      <c r="B36" s="35"/>
      <c r="C36" s="35" t="s">
        <v>51</v>
      </c>
      <c r="D36" s="36"/>
      <c r="E36" s="133"/>
      <c r="F36" s="134">
        <v>0</v>
      </c>
      <c r="G36" s="35"/>
      <c r="H36" s="35" t="s">
        <v>52</v>
      </c>
      <c r="I36" s="47">
        <f>E36-F36</f>
        <v>0</v>
      </c>
      <c r="J36" s="37"/>
    </row>
    <row r="37" spans="1:10" x14ac:dyDescent="0.25">
      <c r="A37" s="34"/>
      <c r="B37" s="35"/>
      <c r="C37" s="35" t="s">
        <v>53</v>
      </c>
      <c r="D37" s="36"/>
      <c r="E37" s="133"/>
      <c r="F37" s="134">
        <v>0</v>
      </c>
      <c r="G37" s="35"/>
      <c r="H37" s="35" t="s">
        <v>52</v>
      </c>
      <c r="I37" s="47">
        <f>E37-F37</f>
        <v>0</v>
      </c>
      <c r="J37" s="37"/>
    </row>
    <row r="38" spans="1:10" x14ac:dyDescent="0.25">
      <c r="A38" s="34"/>
      <c r="B38" s="35"/>
      <c r="C38" s="35" t="s">
        <v>54</v>
      </c>
      <c r="D38" s="36"/>
      <c r="E38" s="128"/>
      <c r="F38" s="129">
        <v>600000</v>
      </c>
      <c r="G38" s="35"/>
      <c r="H38" s="35" t="s">
        <v>41</v>
      </c>
      <c r="I38" s="47">
        <f>E38-F38</f>
        <v>-600000</v>
      </c>
      <c r="J38" s="37"/>
    </row>
    <row r="39" spans="1:10" x14ac:dyDescent="0.25">
      <c r="A39" s="34"/>
      <c r="B39" s="35"/>
      <c r="C39" s="35" t="s">
        <v>55</v>
      </c>
      <c r="D39" s="36"/>
      <c r="E39" s="135"/>
      <c r="F39" s="136">
        <v>300</v>
      </c>
      <c r="G39" s="35"/>
      <c r="H39" s="35" t="s">
        <v>43</v>
      </c>
      <c r="I39" s="16">
        <f>E39-F39</f>
        <v>-300</v>
      </c>
      <c r="J39" s="37"/>
    </row>
    <row r="40" spans="1:10" ht="15.75" thickBot="1" x14ac:dyDescent="0.3">
      <c r="A40" s="34"/>
      <c r="B40" s="35"/>
      <c r="C40" s="35"/>
      <c r="D40" s="36"/>
      <c r="E40" s="35"/>
      <c r="F40" s="35"/>
      <c r="G40" s="35"/>
      <c r="H40" s="35"/>
      <c r="I40" s="35"/>
      <c r="J40" s="37"/>
    </row>
    <row r="41" spans="1:10" ht="14.45" customHeight="1" thickBot="1" x14ac:dyDescent="0.3">
      <c r="A41" s="34"/>
      <c r="B41" s="35"/>
      <c r="C41" s="35" t="s">
        <v>56</v>
      </c>
      <c r="D41" s="36" t="s">
        <v>47</v>
      </c>
      <c r="E41" s="124"/>
      <c r="F41" s="125">
        <v>150</v>
      </c>
      <c r="G41" s="35"/>
      <c r="H41" s="35" t="s">
        <v>43</v>
      </c>
      <c r="I41" s="16">
        <f>E41-F41</f>
        <v>-150</v>
      </c>
      <c r="J41" s="37"/>
    </row>
    <row r="42" spans="1:10" x14ac:dyDescent="0.25">
      <c r="A42" s="34"/>
      <c r="B42" s="35"/>
      <c r="C42" s="35" t="s">
        <v>168</v>
      </c>
      <c r="D42" s="36"/>
      <c r="E42" s="54">
        <f>IF(AND(E41&lt;&gt;0,E39&lt;&gt;0,E38&lt;&gt;0),-((E38/E39)*E41) +E38,0)</f>
        <v>0</v>
      </c>
      <c r="F42" s="54">
        <f>IF(AND(F41&lt;&gt;0,F39&lt;&gt;0,F38&lt;&gt;0),-((F38/F39)*F41) +F38,0)</f>
        <v>300000</v>
      </c>
      <c r="G42" s="35"/>
      <c r="H42" s="35" t="s">
        <v>41</v>
      </c>
      <c r="I42" s="47">
        <f>E42-F42</f>
        <v>-300000</v>
      </c>
      <c r="J42" s="37"/>
    </row>
    <row r="43" spans="1:10" x14ac:dyDescent="0.25">
      <c r="A43" s="34"/>
      <c r="B43" s="35"/>
      <c r="C43" s="35"/>
      <c r="D43" s="36"/>
      <c r="E43" s="35"/>
      <c r="F43" s="35"/>
      <c r="G43" s="35"/>
      <c r="H43" s="35"/>
      <c r="I43" s="35"/>
      <c r="J43" s="37"/>
    </row>
    <row r="44" spans="1:10" x14ac:dyDescent="0.25">
      <c r="A44" s="34"/>
      <c r="B44" s="38" t="s">
        <v>58</v>
      </c>
      <c r="C44" s="35"/>
      <c r="D44" s="36"/>
      <c r="E44" s="35"/>
      <c r="F44" s="35"/>
      <c r="G44" s="35"/>
      <c r="H44" s="35"/>
      <c r="I44" s="35"/>
      <c r="J44" s="37"/>
    </row>
    <row r="45" spans="1:10" x14ac:dyDescent="0.25">
      <c r="A45" s="34"/>
      <c r="B45" s="35"/>
      <c r="C45" s="35" t="s">
        <v>59</v>
      </c>
      <c r="D45" s="36"/>
      <c r="E45" s="128"/>
      <c r="F45" s="129">
        <v>270000</v>
      </c>
      <c r="G45" s="35"/>
      <c r="H45" s="35" t="s">
        <v>41</v>
      </c>
      <c r="I45" s="47">
        <f>E45-F45</f>
        <v>-270000</v>
      </c>
      <c r="J45" s="37"/>
    </row>
    <row r="46" spans="1:10" x14ac:dyDescent="0.25">
      <c r="A46" s="34"/>
      <c r="B46" s="35"/>
      <c r="C46" s="35" t="s">
        <v>60</v>
      </c>
      <c r="D46" s="36"/>
      <c r="E46" s="128"/>
      <c r="F46" s="129">
        <v>20000</v>
      </c>
      <c r="G46" s="35"/>
      <c r="H46" s="35" t="s">
        <v>41</v>
      </c>
      <c r="I46" s="47">
        <f>E46-F46</f>
        <v>-20000</v>
      </c>
      <c r="J46" s="37"/>
    </row>
    <row r="47" spans="1:10" ht="14.45" customHeight="1" x14ac:dyDescent="0.25">
      <c r="A47" s="34"/>
      <c r="B47" s="35"/>
      <c r="C47" s="35" t="s">
        <v>61</v>
      </c>
      <c r="D47" s="36"/>
      <c r="E47" s="55">
        <f>E45+E46</f>
        <v>0</v>
      </c>
      <c r="F47" s="55">
        <f>F45+F46</f>
        <v>290000</v>
      </c>
      <c r="G47" s="35"/>
      <c r="H47" s="35" t="s">
        <v>41</v>
      </c>
      <c r="I47" s="47">
        <f>E47-F47</f>
        <v>-290000</v>
      </c>
      <c r="J47" s="37"/>
    </row>
    <row r="48" spans="1:10" ht="14.45" customHeight="1" x14ac:dyDescent="0.25">
      <c r="A48" s="34"/>
      <c r="B48" s="35"/>
      <c r="C48" s="35"/>
      <c r="D48" s="36"/>
      <c r="E48" s="35"/>
      <c r="F48" s="35"/>
      <c r="G48" s="35"/>
      <c r="H48" s="35"/>
      <c r="I48" s="35"/>
      <c r="J48" s="37"/>
    </row>
    <row r="49" spans="1:10" ht="14.45" customHeight="1" x14ac:dyDescent="0.25">
      <c r="A49" s="34"/>
      <c r="B49" s="38" t="s">
        <v>62</v>
      </c>
      <c r="C49" s="35"/>
      <c r="D49" s="36"/>
      <c r="E49" s="35"/>
      <c r="F49" s="35"/>
      <c r="G49" s="35"/>
      <c r="H49" s="35"/>
      <c r="I49" s="35"/>
      <c r="J49" s="37"/>
    </row>
    <row r="50" spans="1:10" ht="14.45" customHeight="1" thickBot="1" x14ac:dyDescent="0.3">
      <c r="A50" s="34"/>
      <c r="B50" s="35"/>
      <c r="C50" s="35" t="s">
        <v>63</v>
      </c>
      <c r="D50" s="36"/>
      <c r="E50" s="128"/>
      <c r="F50" s="129">
        <v>45</v>
      </c>
      <c r="G50" s="35"/>
      <c r="H50" s="35" t="s">
        <v>64</v>
      </c>
      <c r="I50" s="47">
        <f>E50-F50</f>
        <v>-45</v>
      </c>
      <c r="J50" s="37"/>
    </row>
    <row r="51" spans="1:10" ht="14.45" customHeight="1" thickBot="1" x14ac:dyDescent="0.3">
      <c r="A51" s="34"/>
      <c r="B51" s="35"/>
      <c r="C51" s="41" t="s">
        <v>65</v>
      </c>
      <c r="D51" s="36" t="s">
        <v>47</v>
      </c>
      <c r="E51" s="83"/>
      <c r="F51" s="84">
        <v>0</v>
      </c>
      <c r="G51" s="35"/>
      <c r="H51" s="35" t="s">
        <v>64</v>
      </c>
      <c r="I51" s="47">
        <f>E51-F51</f>
        <v>0</v>
      </c>
      <c r="J51" s="37"/>
    </row>
    <row r="52" spans="1:10" ht="14.45" customHeight="1" thickBot="1" x14ac:dyDescent="0.3">
      <c r="A52" s="34"/>
      <c r="B52" s="35"/>
      <c r="C52" s="41" t="s">
        <v>66</v>
      </c>
      <c r="D52" s="36" t="s">
        <v>47</v>
      </c>
      <c r="E52" s="83"/>
      <c r="F52" s="84">
        <v>0</v>
      </c>
      <c r="G52" s="35"/>
      <c r="H52" s="35" t="s">
        <v>64</v>
      </c>
      <c r="I52" s="47">
        <f>E52-F52</f>
        <v>0</v>
      </c>
      <c r="J52" s="37"/>
    </row>
    <row r="53" spans="1:10" ht="14.45" customHeight="1" x14ac:dyDescent="0.25">
      <c r="A53" s="34"/>
      <c r="B53" s="35"/>
      <c r="C53" s="41" t="s">
        <v>167</v>
      </c>
      <c r="D53" s="36"/>
      <c r="E53" s="54">
        <f>E50-E51+E52</f>
        <v>0</v>
      </c>
      <c r="F53" s="54">
        <f>F50-F51+F52</f>
        <v>45</v>
      </c>
      <c r="G53" s="35"/>
      <c r="H53" s="35" t="s">
        <v>64</v>
      </c>
      <c r="I53" s="47">
        <f>E53-F53</f>
        <v>-45</v>
      </c>
      <c r="J53" s="37"/>
    </row>
    <row r="54" spans="1:10" ht="14.45" customHeight="1" x14ac:dyDescent="0.25">
      <c r="A54" s="34"/>
      <c r="B54" s="35"/>
      <c r="C54" s="35"/>
      <c r="D54" s="36"/>
      <c r="E54" s="35"/>
      <c r="F54" s="34"/>
      <c r="G54" s="35"/>
      <c r="H54" s="35"/>
      <c r="I54" s="35"/>
      <c r="J54" s="37"/>
    </row>
    <row r="55" spans="1:10" ht="14.45" customHeight="1" thickBot="1" x14ac:dyDescent="0.3">
      <c r="A55" s="34"/>
      <c r="B55" s="35"/>
      <c r="C55" s="35" t="s">
        <v>157</v>
      </c>
      <c r="D55" s="36"/>
      <c r="E55" s="55">
        <f>E11</f>
        <v>7500</v>
      </c>
      <c r="F55" s="55">
        <f>E11</f>
        <v>7500</v>
      </c>
      <c r="G55" s="35"/>
      <c r="H55" s="35" t="s">
        <v>67</v>
      </c>
      <c r="I55" s="47">
        <f>E55-F55</f>
        <v>0</v>
      </c>
      <c r="J55" s="37"/>
    </row>
    <row r="56" spans="1:10" ht="14.45" customHeight="1" thickBot="1" x14ac:dyDescent="0.3">
      <c r="A56" s="34"/>
      <c r="B56" s="35"/>
      <c r="C56" s="35" t="s">
        <v>147</v>
      </c>
      <c r="D56" s="36" t="s">
        <v>47</v>
      </c>
      <c r="E56" s="124">
        <v>0</v>
      </c>
      <c r="F56" s="125">
        <v>0</v>
      </c>
      <c r="G56" s="35"/>
      <c r="H56" s="35" t="s">
        <v>68</v>
      </c>
      <c r="I56" s="16">
        <f>E56-F56</f>
        <v>0</v>
      </c>
      <c r="J56" s="37"/>
    </row>
    <row r="57" spans="1:10" ht="14.45" customHeight="1" thickBot="1" x14ac:dyDescent="0.3">
      <c r="A57" s="34"/>
      <c r="B57" s="35"/>
      <c r="C57" s="35" t="s">
        <v>146</v>
      </c>
      <c r="D57" s="36" t="s">
        <v>47</v>
      </c>
      <c r="E57" s="124">
        <v>0</v>
      </c>
      <c r="F57" s="125">
        <v>0</v>
      </c>
      <c r="G57" s="35"/>
      <c r="H57" s="35" t="s">
        <v>68</v>
      </c>
      <c r="I57" s="16">
        <f>E57-F57</f>
        <v>0</v>
      </c>
      <c r="J57" s="37"/>
    </row>
    <row r="58" spans="1:10" ht="14.45" customHeight="1" x14ac:dyDescent="0.25">
      <c r="A58" s="34"/>
      <c r="B58" s="35"/>
      <c r="C58" s="35" t="s">
        <v>166</v>
      </c>
      <c r="D58" s="36"/>
      <c r="E58" s="54">
        <f>E55*(1+MIN(E56,E16)/E16*(E17-1))*(1+MIN(E57,E18)/E18*(E19-1))</f>
        <v>7500</v>
      </c>
      <c r="F58" s="54">
        <f>F55*(1+MIN(F56,F16)/F16*(F17-1))*(1+MIN(F57,F18)/F18*(F19-1))</f>
        <v>7500</v>
      </c>
      <c r="G58" s="35"/>
      <c r="H58" s="35" t="s">
        <v>67</v>
      </c>
      <c r="I58" s="47">
        <f>E58-F58</f>
        <v>0</v>
      </c>
      <c r="J58" s="37"/>
    </row>
    <row r="59" spans="1:10" ht="14.45" customHeight="1" x14ac:dyDescent="0.25">
      <c r="A59" s="34"/>
      <c r="B59" s="35"/>
      <c r="C59" s="35"/>
      <c r="D59" s="36"/>
      <c r="E59" s="35"/>
      <c r="F59" s="34"/>
      <c r="G59" s="35"/>
      <c r="H59" s="35"/>
      <c r="I59" s="35"/>
      <c r="J59" s="37"/>
    </row>
    <row r="60" spans="1:10" ht="14.45" customHeight="1" x14ac:dyDescent="0.25">
      <c r="A60" s="34"/>
      <c r="B60" s="35"/>
      <c r="C60" s="35" t="s">
        <v>69</v>
      </c>
      <c r="D60" s="36"/>
      <c r="E60" s="55">
        <f>E53*E58</f>
        <v>0</v>
      </c>
      <c r="F60" s="55">
        <f>F53*F58</f>
        <v>337500</v>
      </c>
      <c r="G60" s="35"/>
      <c r="H60" s="35" t="s">
        <v>41</v>
      </c>
      <c r="I60" s="47">
        <f>E60-F60</f>
        <v>-337500</v>
      </c>
      <c r="J60" s="37"/>
    </row>
    <row r="61" spans="1:10" ht="14.45" customHeight="1" x14ac:dyDescent="0.25">
      <c r="A61" s="34"/>
      <c r="B61" s="35"/>
      <c r="C61" s="35"/>
      <c r="D61" s="36"/>
      <c r="E61" s="35"/>
      <c r="F61" s="35"/>
      <c r="G61" s="35"/>
      <c r="H61" s="35"/>
      <c r="I61" s="35"/>
      <c r="J61" s="37"/>
    </row>
    <row r="62" spans="1:10" ht="14.45" customHeight="1" x14ac:dyDescent="0.25">
      <c r="A62" s="34"/>
      <c r="B62" s="38" t="s">
        <v>70</v>
      </c>
      <c r="C62" s="35"/>
      <c r="D62" s="36"/>
      <c r="E62" s="35"/>
      <c r="F62" s="35"/>
      <c r="G62" s="35"/>
      <c r="H62" s="35"/>
      <c r="I62" s="35"/>
      <c r="J62" s="37"/>
    </row>
    <row r="63" spans="1:10" ht="14.45" customHeight="1" x14ac:dyDescent="0.25">
      <c r="A63" s="34"/>
      <c r="B63" s="35"/>
      <c r="C63" s="35" t="s">
        <v>71</v>
      </c>
      <c r="D63" s="36"/>
      <c r="E63" s="55">
        <f>IF(AND(E60&lt;&gt;0,E47&lt;&gt;0,E42&lt;&gt;0),MIN(E60,E47,E42),0)</f>
        <v>0</v>
      </c>
      <c r="F63" s="55">
        <f>IF(AND(F60&lt;&gt;0,F47&lt;&gt;0,F42&lt;&gt;0),MIN(F60,F47,F42),0)</f>
        <v>290000</v>
      </c>
      <c r="G63" s="35"/>
      <c r="H63" s="35" t="s">
        <v>41</v>
      </c>
      <c r="I63" s="47">
        <f>E63-F63</f>
        <v>-290000</v>
      </c>
      <c r="J63" s="37"/>
    </row>
    <row r="64" spans="1:10" ht="14.45" customHeight="1" x14ac:dyDescent="0.25">
      <c r="A64" s="34"/>
      <c r="B64" s="35"/>
      <c r="C64" s="35" t="s">
        <v>72</v>
      </c>
      <c r="D64" s="36"/>
      <c r="E64" s="56">
        <f>E63*E41</f>
        <v>0</v>
      </c>
      <c r="F64" s="56">
        <f>F63*F41</f>
        <v>43500000</v>
      </c>
      <c r="G64" s="35"/>
      <c r="H64" s="35" t="s">
        <v>48</v>
      </c>
      <c r="I64" s="16">
        <f>E64-F64</f>
        <v>-43500000</v>
      </c>
      <c r="J64" s="37"/>
    </row>
    <row r="65" spans="1:10" ht="14.45" customHeight="1" x14ac:dyDescent="0.25">
      <c r="A65" s="34"/>
      <c r="B65" s="35"/>
      <c r="C65" s="35"/>
      <c r="D65" s="36"/>
      <c r="E65" s="35"/>
      <c r="F65" s="35"/>
      <c r="G65" s="35"/>
      <c r="H65" s="35"/>
      <c r="I65" s="35"/>
      <c r="J65" s="37"/>
    </row>
    <row r="66" spans="1:10" ht="14.45" customHeight="1" x14ac:dyDescent="0.25">
      <c r="A66" s="34"/>
      <c r="B66" s="35"/>
      <c r="C66" s="35" t="s">
        <v>73</v>
      </c>
      <c r="D66" s="36"/>
      <c r="E66" s="56">
        <f>E22*E63</f>
        <v>0</v>
      </c>
      <c r="F66" s="56">
        <f>F22*F63</f>
        <v>1885000</v>
      </c>
      <c r="G66" s="35"/>
      <c r="H66" s="35" t="s">
        <v>48</v>
      </c>
      <c r="I66" s="16">
        <f>E66-F66</f>
        <v>-1885000</v>
      </c>
      <c r="J66" s="37"/>
    </row>
    <row r="67" spans="1:10" ht="14.45" customHeight="1" x14ac:dyDescent="0.25">
      <c r="A67" s="34"/>
      <c r="B67" s="35"/>
      <c r="C67" s="35"/>
      <c r="D67" s="36"/>
      <c r="F67" s="59"/>
      <c r="G67" s="35"/>
      <c r="H67" s="35"/>
      <c r="I67" s="16"/>
      <c r="J67" s="37"/>
    </row>
    <row r="68" spans="1:10" ht="14.45" customHeight="1" x14ac:dyDescent="0.25">
      <c r="A68" s="34"/>
      <c r="B68" s="35"/>
      <c r="C68" s="35"/>
      <c r="D68" s="36"/>
      <c r="E68" s="59"/>
      <c r="F68" s="59"/>
      <c r="G68" s="35"/>
      <c r="H68" s="35"/>
      <c r="I68" s="16"/>
      <c r="J68" s="37"/>
    </row>
    <row r="69" spans="1:10" ht="14.45" customHeight="1" x14ac:dyDescent="0.25">
      <c r="A69" s="34"/>
      <c r="B69" s="35"/>
      <c r="C69" s="35"/>
      <c r="D69" s="36"/>
      <c r="E69" s="59"/>
      <c r="F69" s="59"/>
      <c r="G69" s="35"/>
      <c r="H69" s="35"/>
      <c r="I69" s="16"/>
      <c r="J69" s="37"/>
    </row>
    <row r="70" spans="1:10" ht="14.45" customHeight="1" x14ac:dyDescent="0.25">
      <c r="A70" s="34"/>
      <c r="B70" s="35"/>
      <c r="C70" s="35"/>
      <c r="D70" s="36"/>
      <c r="F70" s="59"/>
      <c r="G70" s="35"/>
      <c r="H70" s="35"/>
      <c r="I70" s="16"/>
      <c r="J70" s="37"/>
    </row>
    <row r="71" spans="1:10" ht="14.45" customHeight="1" x14ac:dyDescent="0.25">
      <c r="A71" s="34"/>
      <c r="B71" s="35"/>
      <c r="C71" s="35"/>
      <c r="D71" s="36"/>
      <c r="E71" s="59"/>
      <c r="F71" s="59"/>
      <c r="G71" s="35"/>
      <c r="H71" s="35"/>
      <c r="I71" s="16"/>
      <c r="J71" s="37"/>
    </row>
    <row r="72" spans="1:10" ht="14.45" customHeight="1" x14ac:dyDescent="0.25">
      <c r="A72" s="34"/>
      <c r="B72" s="35"/>
      <c r="C72" s="35"/>
      <c r="D72" s="36"/>
      <c r="E72" s="59"/>
      <c r="F72" s="59"/>
      <c r="G72" s="35"/>
      <c r="H72" s="35"/>
      <c r="I72" s="16"/>
      <c r="J72" s="37"/>
    </row>
    <row r="73" spans="1:10" ht="14.45" customHeight="1" x14ac:dyDescent="0.25">
      <c r="A73" s="34"/>
      <c r="B73" s="35"/>
      <c r="C73" s="35"/>
      <c r="D73" s="36"/>
      <c r="E73" s="59"/>
      <c r="F73" s="59"/>
      <c r="G73" s="35"/>
      <c r="H73" s="35"/>
      <c r="I73" s="16"/>
      <c r="J73" s="37"/>
    </row>
    <row r="74" spans="1:10" ht="14.45" customHeight="1" x14ac:dyDescent="0.25">
      <c r="A74" s="34"/>
      <c r="B74" s="35"/>
      <c r="C74" s="35"/>
      <c r="D74" s="36"/>
      <c r="E74" s="59"/>
      <c r="F74" s="59"/>
      <c r="G74" s="35"/>
      <c r="H74" s="35"/>
      <c r="I74" s="16"/>
      <c r="J74" s="37"/>
    </row>
    <row r="75" spans="1:10" ht="14.45" customHeight="1" x14ac:dyDescent="0.25">
      <c r="A75" s="34"/>
      <c r="B75" s="35"/>
      <c r="C75" s="35"/>
      <c r="D75" s="36"/>
      <c r="E75" s="59"/>
      <c r="F75" s="59"/>
      <c r="G75" s="35"/>
      <c r="H75" s="35"/>
      <c r="I75" s="16"/>
      <c r="J75" s="37"/>
    </row>
    <row r="76" spans="1:10" ht="14.45" customHeight="1" x14ac:dyDescent="0.25">
      <c r="A76" s="34"/>
      <c r="B76" s="35"/>
      <c r="C76" s="35"/>
      <c r="D76" s="36"/>
      <c r="F76" s="59"/>
      <c r="G76" s="35"/>
      <c r="H76" s="35"/>
      <c r="I76" s="16"/>
      <c r="J76" s="37"/>
    </row>
    <row r="77" spans="1:10" ht="14.45" customHeight="1" x14ac:dyDescent="0.25">
      <c r="A77" s="43"/>
      <c r="B77" s="44"/>
      <c r="C77" s="44"/>
      <c r="D77" s="45"/>
      <c r="E77" s="44"/>
      <c r="F77" s="44"/>
      <c r="G77" s="44"/>
      <c r="H77" s="44"/>
      <c r="I77" s="44"/>
      <c r="J77" s="46"/>
    </row>
    <row r="78" spans="1:10" ht="14.45" customHeight="1" x14ac:dyDescent="0.25"/>
    <row r="79" spans="1:10" ht="14.45" customHeight="1" x14ac:dyDescent="0.25"/>
    <row r="80" spans="1:10" ht="14.45" customHeight="1" x14ac:dyDescent="0.25"/>
    <row r="81" ht="14.45" customHeight="1" x14ac:dyDescent="0.25"/>
    <row r="82" ht="14.45" customHeight="1" x14ac:dyDescent="0.25"/>
    <row r="83" ht="14.45" customHeight="1" x14ac:dyDescent="0.25"/>
    <row r="84" ht="14.45" customHeight="1" x14ac:dyDescent="0.25"/>
    <row r="85" ht="14.45" customHeight="1" x14ac:dyDescent="0.25"/>
    <row r="86" ht="14.45" customHeight="1" x14ac:dyDescent="0.25"/>
    <row r="87" ht="14.45" customHeight="1" x14ac:dyDescent="0.25"/>
    <row r="88" ht="14.45" customHeight="1" x14ac:dyDescent="0.25"/>
  </sheetData>
  <sheetProtection algorithmName="SHA-512" hashValue="1dfE9+Sifxees50vu6isFhkVH3tVNa8JLSPOw/X/P/qLNwKGi4OxjtvcrZ5rP2E4el9N84SW1uX3JDy4BsBdiw==" saltValue="pETkK0SvdkZ2Cin+BChVgw==" spinCount="100000" sheet="1" objects="1" scenarios="1"/>
  <pageMargins left="0.59055118110236227" right="0.39370078740157483" top="0.78740157480314965" bottom="0.78740157480314965" header="0.31496062992125984" footer="0.31496062992125984"/>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C5" sqref="C5"/>
    </sheetView>
  </sheetViews>
  <sheetFormatPr baseColWidth="10" defaultColWidth="11.42578125" defaultRowHeight="15" x14ac:dyDescent="0.25"/>
  <cols>
    <col min="1" max="2" width="3.7109375" style="26" customWidth="1"/>
    <col min="3" max="3" width="50.7109375" style="26" customWidth="1"/>
    <col min="4" max="4" width="1.7109375" style="27" customWidth="1"/>
    <col min="5" max="6" width="15.7109375" style="26" customWidth="1"/>
    <col min="7" max="7" width="1.7109375" style="26" customWidth="1"/>
    <col min="8" max="8" width="14" style="26" customWidth="1"/>
    <col min="9" max="16384" width="11.42578125" style="26"/>
  </cols>
  <sheetData>
    <row r="1" spans="1:10" x14ac:dyDescent="0.25">
      <c r="A1" s="50"/>
      <c r="B1" s="31"/>
      <c r="C1" s="31"/>
      <c r="D1" s="32"/>
      <c r="E1" s="31"/>
      <c r="F1" s="31"/>
      <c r="G1" s="31"/>
      <c r="H1" s="31"/>
      <c r="I1" s="31"/>
      <c r="J1" s="33"/>
    </row>
    <row r="2" spans="1:10" ht="14.45" customHeight="1" x14ac:dyDescent="0.3">
      <c r="A2" s="34"/>
      <c r="B2" s="8" t="s">
        <v>74</v>
      </c>
      <c r="C2" s="8"/>
      <c r="D2" s="36"/>
      <c r="E2" s="35"/>
      <c r="F2" s="35"/>
      <c r="G2" s="35"/>
      <c r="H2" s="35"/>
      <c r="I2" s="35"/>
      <c r="J2" s="37"/>
    </row>
    <row r="3" spans="1:10" ht="14.45" customHeight="1" x14ac:dyDescent="0.25">
      <c r="A3" s="34"/>
      <c r="B3" s="35"/>
      <c r="C3" s="35"/>
      <c r="D3" s="36"/>
      <c r="E3" s="35"/>
      <c r="F3" s="35"/>
      <c r="G3" s="35"/>
      <c r="H3" s="35"/>
      <c r="I3" s="35"/>
      <c r="J3" s="37"/>
    </row>
    <row r="4" spans="1:10" ht="14.45" customHeight="1" x14ac:dyDescent="0.25">
      <c r="A4" s="34"/>
      <c r="B4" s="38" t="s">
        <v>39</v>
      </c>
      <c r="C4" s="35"/>
      <c r="D4" s="36"/>
      <c r="E4" s="35"/>
      <c r="F4" s="35"/>
      <c r="G4" s="35"/>
      <c r="H4" s="35"/>
      <c r="I4" s="35"/>
      <c r="J4" s="37"/>
    </row>
    <row r="5" spans="1:10" ht="14.45" customHeight="1" x14ac:dyDescent="0.25">
      <c r="A5" s="34"/>
      <c r="B5" s="35"/>
      <c r="C5" s="35"/>
      <c r="D5" s="36"/>
      <c r="E5" s="35"/>
      <c r="F5" s="35"/>
      <c r="G5" s="35"/>
      <c r="H5" s="35"/>
      <c r="I5" s="35"/>
      <c r="J5" s="37"/>
    </row>
    <row r="6" spans="1:10" ht="14.45" customHeight="1" x14ac:dyDescent="0.25">
      <c r="A6" s="34"/>
      <c r="B6" s="35"/>
      <c r="C6" s="35" t="s">
        <v>40</v>
      </c>
      <c r="D6" s="36"/>
      <c r="E6" s="39"/>
      <c r="F6" s="39"/>
      <c r="G6" s="35"/>
      <c r="H6" s="35" t="s">
        <v>41</v>
      </c>
      <c r="I6" s="35"/>
      <c r="J6" s="37"/>
    </row>
    <row r="7" spans="1:10" ht="14.45" customHeight="1" x14ac:dyDescent="0.25">
      <c r="A7" s="34"/>
      <c r="B7" s="35"/>
      <c r="C7" s="35" t="s">
        <v>42</v>
      </c>
      <c r="D7" s="36"/>
      <c r="E7" s="40"/>
      <c r="F7" s="40"/>
      <c r="G7" s="35"/>
      <c r="H7" s="35" t="s">
        <v>43</v>
      </c>
      <c r="I7" s="35"/>
      <c r="J7" s="37"/>
    </row>
    <row r="8" spans="1:10" ht="14.45" customHeight="1" x14ac:dyDescent="0.25">
      <c r="A8" s="34"/>
      <c r="B8" s="35"/>
      <c r="C8" s="35"/>
      <c r="D8" s="36"/>
      <c r="E8" s="35"/>
      <c r="F8" s="35"/>
      <c r="G8" s="35"/>
      <c r="H8" s="35"/>
      <c r="I8" s="35"/>
      <c r="J8" s="37"/>
    </row>
    <row r="9" spans="1:10" ht="14.45" customHeight="1" x14ac:dyDescent="0.25">
      <c r="A9" s="34"/>
      <c r="B9" s="35"/>
      <c r="C9" s="35" t="s">
        <v>44</v>
      </c>
      <c r="D9" s="36"/>
      <c r="E9" s="39"/>
      <c r="F9" s="39"/>
      <c r="G9" s="35"/>
      <c r="H9" s="35" t="s">
        <v>41</v>
      </c>
      <c r="I9" s="35"/>
      <c r="J9" s="37"/>
    </row>
    <row r="10" spans="1:10" ht="14.45" customHeight="1" x14ac:dyDescent="0.25">
      <c r="A10" s="34"/>
      <c r="B10" s="35"/>
      <c r="C10" s="35" t="s">
        <v>45</v>
      </c>
      <c r="D10" s="36"/>
      <c r="E10" s="40"/>
      <c r="F10" s="40"/>
      <c r="G10" s="35"/>
      <c r="H10" s="35" t="s">
        <v>43</v>
      </c>
      <c r="I10" s="35"/>
      <c r="J10" s="37"/>
    </row>
    <row r="11" spans="1:10" ht="14.45" customHeight="1" thickBot="1" x14ac:dyDescent="0.3">
      <c r="A11" s="34"/>
      <c r="B11" s="35"/>
      <c r="C11" s="35"/>
      <c r="D11" s="36"/>
      <c r="E11" s="35"/>
      <c r="F11" s="35"/>
      <c r="G11" s="35"/>
      <c r="H11" s="35"/>
      <c r="I11" s="35"/>
      <c r="J11" s="37"/>
    </row>
    <row r="12" spans="1:10" ht="14.45" customHeight="1" thickBot="1" x14ac:dyDescent="0.3">
      <c r="A12" s="34"/>
      <c r="B12" s="35"/>
      <c r="C12" s="35" t="s">
        <v>46</v>
      </c>
      <c r="D12" s="36" t="s">
        <v>47</v>
      </c>
      <c r="E12" s="49"/>
      <c r="F12" s="49"/>
      <c r="G12" s="35"/>
      <c r="H12" s="35" t="s">
        <v>48</v>
      </c>
      <c r="I12" s="35"/>
      <c r="J12" s="37"/>
    </row>
    <row r="13" spans="1:10" ht="14.45" customHeight="1" x14ac:dyDescent="0.25">
      <c r="A13" s="34"/>
      <c r="B13" s="35"/>
      <c r="C13" s="35" t="s">
        <v>75</v>
      </c>
      <c r="D13" s="35"/>
      <c r="E13" s="35"/>
      <c r="F13" s="35"/>
      <c r="G13" s="35"/>
      <c r="H13" s="35"/>
      <c r="I13" s="35"/>
      <c r="J13" s="37"/>
    </row>
    <row r="14" spans="1:10" ht="14.45" customHeight="1" x14ac:dyDescent="0.25">
      <c r="A14" s="34"/>
      <c r="B14" s="35"/>
      <c r="C14" s="41" t="s">
        <v>76</v>
      </c>
      <c r="D14" s="36"/>
      <c r="E14" s="39"/>
      <c r="F14" s="39"/>
      <c r="G14" s="35"/>
      <c r="H14" s="35" t="s">
        <v>43</v>
      </c>
      <c r="I14" s="35"/>
      <c r="J14" s="37"/>
    </row>
    <row r="15" spans="1:10" ht="14.45" customHeight="1" x14ac:dyDescent="0.25">
      <c r="A15" s="34"/>
      <c r="B15" s="35"/>
      <c r="C15" s="35"/>
      <c r="D15" s="36"/>
      <c r="E15" s="35"/>
      <c r="F15" s="35"/>
      <c r="G15" s="35"/>
      <c r="H15" s="35"/>
      <c r="I15" s="35"/>
      <c r="J15" s="37"/>
    </row>
    <row r="16" spans="1:10" ht="14.45" customHeight="1" x14ac:dyDescent="0.25">
      <c r="A16" s="34"/>
      <c r="B16" s="35"/>
      <c r="C16" s="35" t="s">
        <v>51</v>
      </c>
      <c r="D16" s="36"/>
      <c r="E16" s="39"/>
      <c r="F16" s="39"/>
      <c r="G16" s="35"/>
      <c r="H16" s="35"/>
      <c r="I16" s="35"/>
      <c r="J16" s="37"/>
    </row>
    <row r="17" spans="1:10" ht="14.45" customHeight="1" x14ac:dyDescent="0.25">
      <c r="A17" s="34"/>
      <c r="B17" s="35"/>
      <c r="C17" s="35" t="s">
        <v>53</v>
      </c>
      <c r="D17" s="36"/>
      <c r="E17" s="39"/>
      <c r="F17" s="39"/>
      <c r="G17" s="35"/>
      <c r="H17" s="35"/>
      <c r="I17" s="35"/>
      <c r="J17" s="37"/>
    </row>
    <row r="18" spans="1:10" ht="14.45" customHeight="1" x14ac:dyDescent="0.25">
      <c r="A18" s="34"/>
      <c r="B18" s="35"/>
      <c r="C18" s="35" t="s">
        <v>54</v>
      </c>
      <c r="D18" s="36"/>
      <c r="E18" s="39"/>
      <c r="F18" s="39"/>
      <c r="G18" s="35"/>
      <c r="H18" s="35" t="s">
        <v>41</v>
      </c>
      <c r="I18" s="35"/>
      <c r="J18" s="37"/>
    </row>
    <row r="19" spans="1:10" ht="14.45" customHeight="1" x14ac:dyDescent="0.25">
      <c r="A19" s="34"/>
      <c r="B19" s="35"/>
      <c r="C19" s="35" t="s">
        <v>55</v>
      </c>
      <c r="D19" s="36"/>
      <c r="E19" s="39"/>
      <c r="F19" s="39"/>
      <c r="G19" s="35"/>
      <c r="H19" s="35" t="s">
        <v>43</v>
      </c>
      <c r="I19" s="35"/>
      <c r="J19" s="37"/>
    </row>
    <row r="20" spans="1:10" ht="14.45" customHeight="1" thickBot="1" x14ac:dyDescent="0.3">
      <c r="A20" s="34"/>
      <c r="B20" s="35"/>
      <c r="C20" s="35"/>
      <c r="D20" s="36"/>
      <c r="E20" s="35"/>
      <c r="F20" s="35"/>
      <c r="G20" s="35"/>
      <c r="H20" s="35"/>
      <c r="I20" s="35"/>
      <c r="J20" s="37"/>
    </row>
    <row r="21" spans="1:10" ht="14.45" customHeight="1" thickBot="1" x14ac:dyDescent="0.3">
      <c r="A21" s="34"/>
      <c r="B21" s="35"/>
      <c r="C21" s="35" t="s">
        <v>56</v>
      </c>
      <c r="D21" s="36" t="s">
        <v>47</v>
      </c>
      <c r="E21" s="49"/>
      <c r="F21" s="49"/>
      <c r="G21" s="35"/>
      <c r="H21" s="35" t="s">
        <v>43</v>
      </c>
      <c r="I21" s="35"/>
      <c r="J21" s="37"/>
    </row>
    <row r="22" spans="1:10" ht="14.45" customHeight="1" x14ac:dyDescent="0.25">
      <c r="A22" s="34"/>
      <c r="B22" s="35"/>
      <c r="C22" s="35" t="s">
        <v>57</v>
      </c>
      <c r="D22" s="36"/>
      <c r="E22" s="40"/>
      <c r="F22" s="40"/>
      <c r="G22" s="35"/>
      <c r="H22" s="35" t="s">
        <v>41</v>
      </c>
      <c r="I22" s="35"/>
      <c r="J22" s="37"/>
    </row>
    <row r="23" spans="1:10" ht="14.45" customHeight="1" x14ac:dyDescent="0.25">
      <c r="A23" s="34"/>
      <c r="B23" s="35"/>
      <c r="C23" s="35"/>
      <c r="D23" s="36"/>
      <c r="E23" s="35"/>
      <c r="F23" s="35"/>
      <c r="G23" s="35"/>
      <c r="H23" s="35"/>
      <c r="I23" s="35"/>
      <c r="J23" s="37"/>
    </row>
    <row r="24" spans="1:10" ht="14.45" customHeight="1" x14ac:dyDescent="0.25">
      <c r="A24" s="34"/>
      <c r="B24" s="38" t="s">
        <v>77</v>
      </c>
      <c r="C24" s="35"/>
      <c r="D24" s="36"/>
      <c r="E24" s="35"/>
      <c r="F24" s="35"/>
      <c r="G24" s="35"/>
      <c r="H24" s="35"/>
      <c r="I24" s="35"/>
      <c r="J24" s="37"/>
    </row>
    <row r="25" spans="1:10" ht="14.45" customHeight="1" x14ac:dyDescent="0.25">
      <c r="A25" s="34"/>
      <c r="B25" s="35"/>
      <c r="C25" s="35"/>
      <c r="D25" s="36"/>
      <c r="E25" s="35"/>
      <c r="F25" s="35"/>
      <c r="G25" s="35"/>
      <c r="H25" s="35"/>
      <c r="I25" s="35"/>
      <c r="J25" s="37"/>
    </row>
    <row r="26" spans="1:10" ht="14.45" customHeight="1" thickBot="1" x14ac:dyDescent="0.3">
      <c r="A26" s="34"/>
      <c r="B26" s="35"/>
      <c r="C26" s="35" t="s">
        <v>4</v>
      </c>
      <c r="D26" s="36"/>
      <c r="E26" s="39"/>
      <c r="F26" s="39"/>
      <c r="G26" s="35"/>
      <c r="H26" s="35" t="s">
        <v>41</v>
      </c>
      <c r="I26" s="35"/>
      <c r="J26" s="37"/>
    </row>
    <row r="27" spans="1:10" ht="14.45" customHeight="1" thickBot="1" x14ac:dyDescent="0.3">
      <c r="A27" s="34"/>
      <c r="B27" s="35"/>
      <c r="C27" s="41" t="s">
        <v>78</v>
      </c>
      <c r="D27" s="36" t="s">
        <v>47</v>
      </c>
      <c r="E27" s="49"/>
      <c r="F27" s="49"/>
      <c r="G27" s="35"/>
      <c r="H27" s="35" t="s">
        <v>41</v>
      </c>
      <c r="I27" s="35"/>
      <c r="J27" s="37"/>
    </row>
    <row r="28" spans="1:10" ht="14.45" customHeight="1" x14ac:dyDescent="0.25">
      <c r="A28" s="34"/>
      <c r="B28" s="35"/>
      <c r="C28" s="41" t="s">
        <v>79</v>
      </c>
      <c r="D28" s="36"/>
      <c r="E28" s="39"/>
      <c r="F28" s="39"/>
      <c r="G28" s="35"/>
      <c r="H28" s="35" t="s">
        <v>41</v>
      </c>
      <c r="I28" s="35"/>
      <c r="J28" s="37"/>
    </row>
    <row r="29" spans="1:10" ht="14.45" customHeight="1" x14ac:dyDescent="0.25">
      <c r="A29" s="34"/>
      <c r="B29" s="35"/>
      <c r="C29" s="35"/>
      <c r="D29" s="36"/>
      <c r="E29" s="35"/>
      <c r="F29" s="35"/>
      <c r="G29" s="35"/>
      <c r="H29" s="35"/>
      <c r="I29" s="35"/>
      <c r="J29" s="37"/>
    </row>
    <row r="30" spans="1:10" ht="14.45" customHeight="1" x14ac:dyDescent="0.25">
      <c r="A30" s="34"/>
      <c r="B30" s="38" t="s">
        <v>70</v>
      </c>
      <c r="C30" s="35"/>
      <c r="D30" s="36"/>
      <c r="E30" s="35"/>
      <c r="F30" s="35"/>
      <c r="G30" s="35"/>
      <c r="H30" s="35"/>
      <c r="I30" s="35"/>
      <c r="J30" s="37"/>
    </row>
    <row r="31" spans="1:10" ht="14.45" customHeight="1" x14ac:dyDescent="0.25">
      <c r="A31" s="34"/>
      <c r="B31" s="35"/>
      <c r="C31" s="35"/>
      <c r="D31" s="36"/>
      <c r="E31" s="35"/>
      <c r="F31" s="35"/>
      <c r="G31" s="35"/>
      <c r="H31" s="35"/>
      <c r="I31" s="35"/>
      <c r="J31" s="37"/>
    </row>
    <row r="32" spans="1:10" ht="14.45" customHeight="1" x14ac:dyDescent="0.25">
      <c r="A32" s="34"/>
      <c r="B32" s="35"/>
      <c r="C32" s="35" t="s">
        <v>71</v>
      </c>
      <c r="D32" s="36"/>
      <c r="E32" s="39"/>
      <c r="F32" s="39"/>
      <c r="G32" s="35"/>
      <c r="H32" s="35" t="s">
        <v>41</v>
      </c>
      <c r="I32" s="35"/>
      <c r="J32" s="37"/>
    </row>
    <row r="33" spans="1:10" ht="14.45" customHeight="1" x14ac:dyDescent="0.25">
      <c r="A33" s="34"/>
      <c r="B33" s="35"/>
      <c r="C33" s="35" t="s">
        <v>72</v>
      </c>
      <c r="D33" s="36"/>
      <c r="E33" s="39"/>
      <c r="F33" s="39"/>
      <c r="G33" s="35"/>
      <c r="H33" s="35" t="s">
        <v>48</v>
      </c>
      <c r="I33" s="35"/>
      <c r="J33" s="37"/>
    </row>
    <row r="34" spans="1:10" ht="14.45" customHeight="1" x14ac:dyDescent="0.25">
      <c r="A34" s="34"/>
      <c r="B34" s="35"/>
      <c r="C34" s="35"/>
      <c r="D34" s="36"/>
      <c r="E34" s="35"/>
      <c r="F34" s="35"/>
      <c r="G34" s="35"/>
      <c r="H34" s="35"/>
      <c r="I34" s="35"/>
      <c r="J34" s="37"/>
    </row>
    <row r="35" spans="1:10" ht="14.45" customHeight="1" x14ac:dyDescent="0.25">
      <c r="A35" s="34"/>
      <c r="B35" s="35"/>
      <c r="C35" s="35" t="s">
        <v>73</v>
      </c>
      <c r="D35" s="36"/>
      <c r="E35" s="39"/>
      <c r="F35" s="39"/>
      <c r="G35" s="35"/>
      <c r="H35" s="35" t="s">
        <v>48</v>
      </c>
      <c r="I35" s="35"/>
      <c r="J35" s="37"/>
    </row>
    <row r="36" spans="1:10" ht="14.45" customHeight="1" x14ac:dyDescent="0.25">
      <c r="A36" s="43"/>
      <c r="B36" s="44"/>
      <c r="C36" s="44"/>
      <c r="D36" s="45"/>
      <c r="E36" s="44"/>
      <c r="F36" s="44"/>
      <c r="G36" s="44"/>
      <c r="H36" s="44"/>
      <c r="I36" s="44"/>
      <c r="J36" s="46"/>
    </row>
    <row r="37" spans="1:10" ht="14.45" customHeight="1" x14ac:dyDescent="0.25"/>
  </sheetData>
  <pageMargins left="0.59055118110236227" right="0.39370078740157483" top="0.78740157480314965" bottom="0.78740157480314965" header="0.31496062992125984" footer="0.31496062992125984"/>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30" zoomScaleNormal="130" workbookViewId="0"/>
  </sheetViews>
  <sheetFormatPr baseColWidth="10" defaultColWidth="11.42578125" defaultRowHeight="15" x14ac:dyDescent="0.25"/>
  <cols>
    <col min="1" max="1" width="5.7109375" style="26" customWidth="1"/>
    <col min="2" max="2" width="3.7109375" style="26" customWidth="1"/>
    <col min="3" max="3" width="50.7109375" style="26" customWidth="1"/>
    <col min="4" max="4" width="1.7109375" style="27" customWidth="1"/>
    <col min="5" max="5" width="20.85546875" style="26" bestFit="1" customWidth="1"/>
    <col min="6" max="6" width="19.7109375" style="26" customWidth="1"/>
    <col min="7" max="7" width="1.7109375" style="26" customWidth="1"/>
    <col min="8" max="8" width="25.42578125" style="26" customWidth="1"/>
    <col min="9" max="9" width="19.28515625" style="26" customWidth="1"/>
    <col min="10" max="10" width="5.7109375" style="26" customWidth="1"/>
    <col min="11" max="16384" width="11.42578125" style="26"/>
  </cols>
  <sheetData>
    <row r="1" spans="1:11" x14ac:dyDescent="0.25">
      <c r="A1" s="85"/>
      <c r="B1" s="86"/>
      <c r="C1" s="86"/>
      <c r="D1" s="87"/>
      <c r="E1" s="86"/>
      <c r="F1" s="86"/>
      <c r="G1" s="86"/>
      <c r="H1" s="86"/>
      <c r="I1" s="86"/>
      <c r="J1" s="88"/>
    </row>
    <row r="2" spans="1:11" s="28" customFormat="1" ht="18.75" x14ac:dyDescent="0.3">
      <c r="A2" s="89"/>
      <c r="B2" s="90" t="s">
        <v>80</v>
      </c>
      <c r="C2" s="90"/>
      <c r="D2" s="91"/>
      <c r="E2" s="89"/>
      <c r="F2" s="89"/>
      <c r="G2" s="89"/>
      <c r="H2" s="89"/>
      <c r="I2" s="89"/>
      <c r="J2" s="92"/>
      <c r="K2" s="30"/>
    </row>
    <row r="3" spans="1:11" ht="14.45" customHeight="1" x14ac:dyDescent="0.25">
      <c r="A3" s="93"/>
      <c r="B3" s="94"/>
      <c r="C3" s="89"/>
      <c r="D3" s="91"/>
      <c r="E3" s="89"/>
      <c r="F3" s="89"/>
      <c r="G3" s="89"/>
      <c r="H3" s="89"/>
      <c r="I3" s="89"/>
      <c r="J3" s="92"/>
    </row>
    <row r="4" spans="1:11" ht="14.45" customHeight="1" x14ac:dyDescent="0.25">
      <c r="A4" s="93"/>
      <c r="B4" s="95" t="s">
        <v>174</v>
      </c>
      <c r="C4" s="96"/>
      <c r="D4" s="97"/>
      <c r="E4" s="98" t="s">
        <v>156</v>
      </c>
      <c r="F4" s="98" t="s">
        <v>148</v>
      </c>
      <c r="G4" s="89"/>
      <c r="H4" s="96"/>
      <c r="I4" s="89"/>
      <c r="J4" s="92"/>
    </row>
    <row r="5" spans="1:11" ht="14.45" customHeight="1" x14ac:dyDescent="0.25">
      <c r="A5" s="93"/>
      <c r="B5" s="96"/>
      <c r="C5" s="96" t="s">
        <v>87</v>
      </c>
      <c r="D5" s="97"/>
      <c r="E5" s="82">
        <v>150000</v>
      </c>
      <c r="F5" s="82">
        <v>150000</v>
      </c>
      <c r="G5" s="89"/>
      <c r="H5" s="96" t="s">
        <v>126</v>
      </c>
      <c r="I5" s="89"/>
      <c r="J5" s="92"/>
    </row>
    <row r="6" spans="1:11" ht="14.45" customHeight="1" x14ac:dyDescent="0.25">
      <c r="A6" s="93"/>
      <c r="B6" s="96"/>
      <c r="C6" s="96" t="s">
        <v>127</v>
      </c>
      <c r="D6" s="97"/>
      <c r="E6" s="82">
        <v>6</v>
      </c>
      <c r="F6" s="82">
        <v>6</v>
      </c>
      <c r="G6" s="89"/>
      <c r="H6" s="96" t="s">
        <v>128</v>
      </c>
      <c r="I6" s="89"/>
      <c r="J6" s="92"/>
    </row>
    <row r="7" spans="1:11" ht="14.45" customHeight="1" x14ac:dyDescent="0.25">
      <c r="A7" s="93"/>
      <c r="B7" s="96"/>
      <c r="C7" s="96" t="s">
        <v>129</v>
      </c>
      <c r="D7" s="97"/>
      <c r="E7" s="78">
        <v>6000000</v>
      </c>
      <c r="F7" s="78">
        <v>6000000</v>
      </c>
      <c r="G7" s="89"/>
      <c r="H7" s="96" t="s">
        <v>48</v>
      </c>
      <c r="I7" s="89"/>
      <c r="J7" s="92"/>
    </row>
    <row r="8" spans="1:11" ht="14.45" customHeight="1" x14ac:dyDescent="0.25">
      <c r="A8" s="93"/>
      <c r="B8" s="96"/>
      <c r="C8" s="96" t="s">
        <v>149</v>
      </c>
      <c r="D8" s="97"/>
      <c r="E8" s="78">
        <v>25000</v>
      </c>
      <c r="F8" s="78">
        <v>25000</v>
      </c>
      <c r="G8" s="89"/>
      <c r="H8" s="96" t="s">
        <v>48</v>
      </c>
      <c r="I8" s="89"/>
      <c r="J8" s="92"/>
    </row>
    <row r="9" spans="1:11" ht="14.45" customHeight="1" x14ac:dyDescent="0.25">
      <c r="A9" s="93"/>
      <c r="B9" s="96"/>
      <c r="C9" s="96" t="s">
        <v>165</v>
      </c>
      <c r="D9" s="97"/>
      <c r="E9" s="82">
        <v>10</v>
      </c>
      <c r="F9" s="82">
        <v>10</v>
      </c>
      <c r="G9" s="89"/>
      <c r="H9" s="96" t="s">
        <v>41</v>
      </c>
      <c r="I9" s="89"/>
      <c r="J9" s="92"/>
    </row>
    <row r="10" spans="1:11" ht="14.45" customHeight="1" x14ac:dyDescent="0.25">
      <c r="A10" s="93"/>
      <c r="B10" s="96"/>
      <c r="C10" s="96" t="s">
        <v>150</v>
      </c>
      <c r="D10" s="97"/>
      <c r="E10" s="78">
        <v>70000</v>
      </c>
      <c r="F10" s="78">
        <v>70000</v>
      </c>
      <c r="G10" s="89"/>
      <c r="H10" s="96" t="s">
        <v>130</v>
      </c>
      <c r="I10" s="89"/>
      <c r="J10" s="92"/>
    </row>
    <row r="11" spans="1:11" ht="14.45" customHeight="1" x14ac:dyDescent="0.25">
      <c r="A11" s="93"/>
      <c r="B11" s="96"/>
      <c r="C11" s="96" t="s">
        <v>151</v>
      </c>
      <c r="D11" s="97"/>
      <c r="E11" s="79">
        <v>0.1</v>
      </c>
      <c r="F11" s="79">
        <v>0.1</v>
      </c>
      <c r="G11" s="89"/>
      <c r="H11" s="96" t="s">
        <v>52</v>
      </c>
      <c r="I11" s="89"/>
      <c r="J11" s="92"/>
    </row>
    <row r="12" spans="1:11" ht="14.45" customHeight="1" x14ac:dyDescent="0.25">
      <c r="A12" s="93"/>
      <c r="B12" s="96"/>
      <c r="C12" s="96" t="s">
        <v>203</v>
      </c>
      <c r="D12" s="97"/>
      <c r="E12" s="78">
        <v>4.5</v>
      </c>
      <c r="F12" s="78">
        <v>4.5</v>
      </c>
      <c r="G12" s="89"/>
      <c r="H12" s="96" t="s">
        <v>43</v>
      </c>
      <c r="I12" s="89"/>
      <c r="J12" s="92"/>
    </row>
    <row r="13" spans="1:11" ht="14.45" customHeight="1" x14ac:dyDescent="0.25">
      <c r="A13" s="93"/>
      <c r="B13" s="96"/>
      <c r="C13" s="96" t="s">
        <v>204</v>
      </c>
      <c r="D13" s="97"/>
      <c r="E13" s="78">
        <v>7</v>
      </c>
      <c r="F13" s="78">
        <v>7</v>
      </c>
      <c r="G13" s="89"/>
      <c r="H13" s="96" t="s">
        <v>43</v>
      </c>
      <c r="I13" s="89"/>
      <c r="J13" s="92"/>
    </row>
    <row r="14" spans="1:11" ht="14.45" customHeight="1" x14ac:dyDescent="0.25">
      <c r="A14" s="93"/>
      <c r="B14" s="96"/>
      <c r="C14" s="96" t="s">
        <v>205</v>
      </c>
      <c r="D14" s="97"/>
      <c r="E14" s="78">
        <v>3</v>
      </c>
      <c r="F14" s="78">
        <v>3</v>
      </c>
      <c r="G14" s="89"/>
      <c r="H14" s="96" t="s">
        <v>43</v>
      </c>
      <c r="I14" s="89"/>
      <c r="J14" s="92"/>
    </row>
    <row r="15" spans="1:11" ht="14.45" customHeight="1" x14ac:dyDescent="0.25">
      <c r="A15" s="93"/>
      <c r="B15" s="96"/>
      <c r="C15" s="96" t="s">
        <v>206</v>
      </c>
      <c r="D15" s="97"/>
      <c r="E15" s="78">
        <v>5.5</v>
      </c>
      <c r="F15" s="78">
        <v>5.5</v>
      </c>
      <c r="G15" s="89"/>
      <c r="H15" s="96" t="s">
        <v>43</v>
      </c>
      <c r="I15" s="89"/>
      <c r="J15" s="92"/>
    </row>
    <row r="16" spans="1:11" ht="14.45" customHeight="1" x14ac:dyDescent="0.25">
      <c r="A16" s="93"/>
      <c r="B16" s="96"/>
      <c r="C16" s="96"/>
      <c r="D16" s="97"/>
      <c r="E16" s="99"/>
      <c r="F16" s="99"/>
      <c r="G16" s="89"/>
      <c r="H16" s="96"/>
      <c r="I16" s="89"/>
      <c r="J16" s="92"/>
    </row>
    <row r="17" spans="1:10" ht="14.45" customHeight="1" x14ac:dyDescent="0.25">
      <c r="A17" s="93"/>
      <c r="B17" s="95" t="s">
        <v>175</v>
      </c>
      <c r="C17" s="96"/>
      <c r="D17" s="97"/>
      <c r="E17" s="98" t="s">
        <v>156</v>
      </c>
      <c r="F17" s="98" t="s">
        <v>148</v>
      </c>
      <c r="G17" s="89"/>
      <c r="H17" s="96"/>
      <c r="I17" s="89"/>
      <c r="J17" s="92"/>
    </row>
    <row r="18" spans="1:10" ht="14.45" customHeight="1" x14ac:dyDescent="0.25">
      <c r="A18" s="93"/>
      <c r="B18" s="96"/>
      <c r="C18" s="96" t="s">
        <v>157</v>
      </c>
      <c r="D18" s="97"/>
      <c r="E18" s="82">
        <v>3000</v>
      </c>
      <c r="F18" s="82">
        <v>3000</v>
      </c>
      <c r="G18" s="89"/>
      <c r="H18" s="96" t="s">
        <v>164</v>
      </c>
      <c r="I18" s="89"/>
      <c r="J18" s="92"/>
    </row>
    <row r="19" spans="1:10" ht="14.45" customHeight="1" x14ac:dyDescent="0.25">
      <c r="A19" s="93"/>
      <c r="B19" s="96"/>
      <c r="C19" s="96" t="s">
        <v>134</v>
      </c>
      <c r="D19" s="97"/>
      <c r="E19" s="78">
        <v>36000</v>
      </c>
      <c r="F19" s="78">
        <v>36000</v>
      </c>
      <c r="G19" s="89"/>
      <c r="H19" s="96" t="s">
        <v>163</v>
      </c>
      <c r="I19" s="89"/>
      <c r="J19" s="92"/>
    </row>
    <row r="20" spans="1:10" ht="14.45" customHeight="1" x14ac:dyDescent="0.25">
      <c r="A20" s="93"/>
      <c r="B20" s="96"/>
      <c r="C20" s="96" t="s">
        <v>169</v>
      </c>
      <c r="D20" s="97"/>
      <c r="E20" s="122">
        <v>1.1499999999999999</v>
      </c>
      <c r="F20" s="122">
        <v>1.1499999999999999</v>
      </c>
      <c r="G20" s="89"/>
      <c r="H20" s="96" t="s">
        <v>52</v>
      </c>
      <c r="I20" s="89"/>
      <c r="J20" s="92"/>
    </row>
    <row r="21" spans="1:10" ht="14.45" customHeight="1" x14ac:dyDescent="0.25">
      <c r="A21" s="93"/>
      <c r="B21" s="96"/>
      <c r="C21" s="96" t="s">
        <v>170</v>
      </c>
      <c r="D21" s="97"/>
      <c r="E21" s="122">
        <v>1.4</v>
      </c>
      <c r="F21" s="122">
        <v>1.4</v>
      </c>
      <c r="G21" s="89"/>
      <c r="H21" s="96" t="s">
        <v>52</v>
      </c>
      <c r="I21" s="89"/>
      <c r="J21" s="92"/>
    </row>
    <row r="22" spans="1:10" ht="14.45" customHeight="1" x14ac:dyDescent="0.25">
      <c r="A22" s="93"/>
      <c r="B22" s="96"/>
      <c r="C22" s="96" t="s">
        <v>162</v>
      </c>
      <c r="D22" s="97"/>
      <c r="E22" s="79">
        <v>0.4</v>
      </c>
      <c r="F22" s="79">
        <v>0.4</v>
      </c>
      <c r="G22" s="89"/>
      <c r="H22" s="96" t="s">
        <v>52</v>
      </c>
      <c r="I22" s="89"/>
      <c r="J22" s="92"/>
    </row>
    <row r="23" spans="1:10" ht="14.45" customHeight="1" x14ac:dyDescent="0.25">
      <c r="A23" s="93"/>
      <c r="B23" s="96"/>
      <c r="C23" s="96" t="s">
        <v>158</v>
      </c>
      <c r="D23" s="97"/>
      <c r="E23" s="78">
        <v>3500</v>
      </c>
      <c r="F23" s="78">
        <v>3500</v>
      </c>
      <c r="G23" s="89"/>
      <c r="H23" s="96" t="s">
        <v>68</v>
      </c>
      <c r="I23" s="89"/>
      <c r="J23" s="92"/>
    </row>
    <row r="24" spans="1:10" ht="14.45" customHeight="1" x14ac:dyDescent="0.25">
      <c r="A24" s="93"/>
      <c r="B24" s="96"/>
      <c r="C24" s="96" t="s">
        <v>159</v>
      </c>
      <c r="D24" s="97"/>
      <c r="E24" s="78">
        <v>7000</v>
      </c>
      <c r="F24" s="78">
        <v>7000</v>
      </c>
      <c r="G24" s="89"/>
      <c r="H24" s="96" t="s">
        <v>68</v>
      </c>
      <c r="I24" s="89"/>
      <c r="J24" s="92"/>
    </row>
    <row r="25" spans="1:10" ht="14.45" customHeight="1" x14ac:dyDescent="0.25">
      <c r="A25" s="93"/>
      <c r="B25" s="96"/>
      <c r="C25" s="96" t="s">
        <v>160</v>
      </c>
      <c r="D25" s="97"/>
      <c r="E25" s="78">
        <v>5000</v>
      </c>
      <c r="F25" s="78">
        <v>5000</v>
      </c>
      <c r="G25" s="89"/>
      <c r="H25" s="96" t="s">
        <v>163</v>
      </c>
      <c r="I25" s="89"/>
      <c r="J25" s="92"/>
    </row>
    <row r="26" spans="1:10" ht="14.45" customHeight="1" x14ac:dyDescent="0.25">
      <c r="A26" s="93"/>
      <c r="B26" s="96"/>
      <c r="C26" s="96" t="s">
        <v>161</v>
      </c>
      <c r="D26" s="91"/>
      <c r="E26" s="123">
        <v>1.25</v>
      </c>
      <c r="F26" s="123">
        <v>1.25</v>
      </c>
      <c r="G26" s="89"/>
      <c r="H26" s="96"/>
      <c r="I26" s="89"/>
      <c r="J26" s="92"/>
    </row>
    <row r="27" spans="1:10" ht="14.45" customHeight="1" x14ac:dyDescent="0.25">
      <c r="A27" s="93"/>
      <c r="B27" s="96"/>
      <c r="C27" s="96" t="s">
        <v>144</v>
      </c>
      <c r="D27" s="91"/>
      <c r="E27" s="78">
        <v>6000</v>
      </c>
      <c r="F27" s="78">
        <v>6000</v>
      </c>
      <c r="G27" s="89"/>
      <c r="H27" s="96" t="s">
        <v>163</v>
      </c>
      <c r="I27" s="89"/>
      <c r="J27" s="92"/>
    </row>
    <row r="28" spans="1:10" ht="14.45" customHeight="1" x14ac:dyDescent="0.25">
      <c r="A28" s="93"/>
      <c r="B28" s="96"/>
      <c r="C28" s="96" t="s">
        <v>145</v>
      </c>
      <c r="D28" s="91"/>
      <c r="E28" s="123">
        <v>1.04</v>
      </c>
      <c r="F28" s="123">
        <v>1.04</v>
      </c>
      <c r="G28" s="89"/>
      <c r="H28" s="96"/>
      <c r="I28" s="89"/>
      <c r="J28" s="92"/>
    </row>
    <row r="29" spans="1:10" ht="14.45" customHeight="1" x14ac:dyDescent="0.25">
      <c r="A29" s="93"/>
      <c r="B29" s="94"/>
      <c r="C29" s="89"/>
      <c r="D29" s="91"/>
      <c r="E29" s="89"/>
      <c r="F29" s="89"/>
      <c r="G29" s="89"/>
      <c r="H29" s="89"/>
      <c r="I29" s="89"/>
      <c r="J29" s="92"/>
    </row>
    <row r="30" spans="1:10" ht="14.45" customHeight="1" x14ac:dyDescent="0.25">
      <c r="A30" s="93"/>
      <c r="B30" s="89"/>
      <c r="C30" s="89"/>
      <c r="D30" s="91"/>
      <c r="E30" s="100" t="s">
        <v>30</v>
      </c>
      <c r="F30" s="100" t="s">
        <v>137</v>
      </c>
      <c r="G30" s="101"/>
      <c r="H30" s="102"/>
      <c r="I30" s="103" t="s">
        <v>31</v>
      </c>
      <c r="J30" s="92"/>
    </row>
    <row r="31" spans="1:10" ht="14.45" customHeight="1" x14ac:dyDescent="0.25">
      <c r="A31" s="93"/>
      <c r="B31" s="104" t="s">
        <v>81</v>
      </c>
      <c r="C31" s="89"/>
      <c r="D31" s="91"/>
      <c r="E31" s="89"/>
      <c r="F31" s="89"/>
      <c r="G31" s="89"/>
      <c r="H31" s="89"/>
      <c r="I31" s="89"/>
      <c r="J31" s="92"/>
    </row>
    <row r="32" spans="1:10" ht="14.45" customHeight="1" x14ac:dyDescent="0.25">
      <c r="A32" s="93"/>
      <c r="B32" s="89"/>
      <c r="C32" s="89" t="s">
        <v>82</v>
      </c>
      <c r="D32" s="91"/>
      <c r="E32" s="80"/>
      <c r="F32" s="81">
        <v>2</v>
      </c>
      <c r="G32" s="89"/>
      <c r="H32" s="89" t="s">
        <v>81</v>
      </c>
      <c r="I32" s="105">
        <f>E32-F32</f>
        <v>-2</v>
      </c>
      <c r="J32" s="92"/>
    </row>
    <row r="33" spans="1:10" ht="14.45" customHeight="1" thickBot="1" x14ac:dyDescent="0.3">
      <c r="A33" s="93"/>
      <c r="B33" s="89"/>
      <c r="C33" s="106" t="s">
        <v>83</v>
      </c>
      <c r="D33" s="91"/>
      <c r="E33" s="80"/>
      <c r="F33" s="81">
        <v>0</v>
      </c>
      <c r="G33" s="89"/>
      <c r="H33" s="89" t="s">
        <v>81</v>
      </c>
      <c r="I33" s="105">
        <f t="shared" ref="I33:I39" si="0">E33-F33</f>
        <v>0</v>
      </c>
      <c r="J33" s="92"/>
    </row>
    <row r="34" spans="1:10" ht="14.45" customHeight="1" thickBot="1" x14ac:dyDescent="0.3">
      <c r="A34" s="93"/>
      <c r="B34" s="89"/>
      <c r="C34" s="106" t="s">
        <v>84</v>
      </c>
      <c r="D34" s="91" t="s">
        <v>47</v>
      </c>
      <c r="E34" s="83"/>
      <c r="F34" s="84">
        <v>0</v>
      </c>
      <c r="G34" s="89"/>
      <c r="H34" s="89" t="s">
        <v>81</v>
      </c>
      <c r="I34" s="105">
        <f t="shared" si="0"/>
        <v>0</v>
      </c>
      <c r="J34" s="92"/>
    </row>
    <row r="35" spans="1:10" ht="14.45" customHeight="1" thickBot="1" x14ac:dyDescent="0.3">
      <c r="A35" s="93"/>
      <c r="B35" s="89"/>
      <c r="C35" s="106" t="s">
        <v>85</v>
      </c>
      <c r="D35" s="91" t="s">
        <v>47</v>
      </c>
      <c r="E35" s="83"/>
      <c r="F35" s="84">
        <v>0</v>
      </c>
      <c r="G35" s="89"/>
      <c r="H35" s="89" t="s">
        <v>81</v>
      </c>
      <c r="I35" s="105">
        <f t="shared" si="0"/>
        <v>0</v>
      </c>
      <c r="J35" s="92"/>
    </row>
    <row r="36" spans="1:10" ht="14.45" customHeight="1" x14ac:dyDescent="0.25">
      <c r="A36" s="93"/>
      <c r="B36" s="89"/>
      <c r="C36" s="89" t="s">
        <v>86</v>
      </c>
      <c r="D36" s="91"/>
      <c r="E36" s="107">
        <f>E32-E33-E34+E35</f>
        <v>0</v>
      </c>
      <c r="F36" s="107">
        <f>F32-F33-F34+F35</f>
        <v>2</v>
      </c>
      <c r="G36" s="89"/>
      <c r="H36" s="89" t="s">
        <v>81</v>
      </c>
      <c r="I36" s="105">
        <f t="shared" si="0"/>
        <v>-2</v>
      </c>
      <c r="J36" s="92"/>
    </row>
    <row r="37" spans="1:10" ht="14.45" customHeight="1" x14ac:dyDescent="0.25">
      <c r="A37" s="93"/>
      <c r="B37" s="89"/>
      <c r="C37" s="89"/>
      <c r="D37" s="91"/>
      <c r="E37" s="89"/>
      <c r="F37" s="89"/>
      <c r="G37" s="89"/>
      <c r="H37" s="89"/>
      <c r="I37" s="89"/>
      <c r="J37" s="92"/>
    </row>
    <row r="38" spans="1:10" ht="14.45" customHeight="1" x14ac:dyDescent="0.25">
      <c r="A38" s="93"/>
      <c r="B38" s="89"/>
      <c r="C38" s="89" t="s">
        <v>87</v>
      </c>
      <c r="D38" s="91"/>
      <c r="E38" s="108">
        <f>E5</f>
        <v>150000</v>
      </c>
      <c r="F38" s="108">
        <f>F5</f>
        <v>150000</v>
      </c>
      <c r="G38" s="89"/>
      <c r="H38" s="89" t="s">
        <v>88</v>
      </c>
      <c r="I38" s="105">
        <f t="shared" si="0"/>
        <v>0</v>
      </c>
      <c r="J38" s="92"/>
    </row>
    <row r="39" spans="1:10" ht="14.45" customHeight="1" x14ac:dyDescent="0.25">
      <c r="A39" s="93"/>
      <c r="B39" s="89"/>
      <c r="C39" s="89" t="s">
        <v>89</v>
      </c>
      <c r="D39" s="91"/>
      <c r="E39" s="108">
        <f>E36*E38</f>
        <v>0</v>
      </c>
      <c r="F39" s="108">
        <f>F36*F38</f>
        <v>300000</v>
      </c>
      <c r="G39" s="89"/>
      <c r="H39" s="89" t="s">
        <v>41</v>
      </c>
      <c r="I39" s="105">
        <f t="shared" si="0"/>
        <v>-300000</v>
      </c>
      <c r="J39" s="92"/>
    </row>
    <row r="40" spans="1:10" ht="14.45" customHeight="1" x14ac:dyDescent="0.25">
      <c r="A40" s="93"/>
      <c r="B40" s="89"/>
      <c r="C40" s="89"/>
      <c r="D40" s="91"/>
      <c r="E40" s="89"/>
      <c r="F40" s="89"/>
      <c r="G40" s="89"/>
      <c r="H40" s="89"/>
      <c r="I40" s="89"/>
      <c r="J40" s="92"/>
    </row>
    <row r="41" spans="1:10" ht="14.45" customHeight="1" x14ac:dyDescent="0.25">
      <c r="A41" s="93"/>
      <c r="B41" s="104" t="s">
        <v>62</v>
      </c>
      <c r="C41" s="89"/>
      <c r="D41" s="91"/>
      <c r="E41" s="89"/>
      <c r="F41" s="89"/>
      <c r="G41" s="89"/>
      <c r="H41" s="89"/>
      <c r="I41" s="89"/>
      <c r="J41" s="92"/>
    </row>
    <row r="42" spans="1:10" ht="14.45" customHeight="1" thickBot="1" x14ac:dyDescent="0.3">
      <c r="A42" s="93"/>
      <c r="B42" s="89"/>
      <c r="C42" s="89" t="s">
        <v>90</v>
      </c>
      <c r="D42" s="91"/>
      <c r="E42" s="80"/>
      <c r="F42" s="81">
        <v>100</v>
      </c>
      <c r="G42" s="89"/>
      <c r="H42" s="89" t="s">
        <v>64</v>
      </c>
      <c r="I42" s="105">
        <f t="shared" ref="I42:I45" si="1">E42-F42</f>
        <v>-100</v>
      </c>
      <c r="J42" s="92"/>
    </row>
    <row r="43" spans="1:10" ht="14.45" customHeight="1" thickBot="1" x14ac:dyDescent="0.3">
      <c r="A43" s="93"/>
      <c r="B43" s="89"/>
      <c r="C43" s="106" t="s">
        <v>65</v>
      </c>
      <c r="D43" s="91" t="s">
        <v>47</v>
      </c>
      <c r="E43" s="83"/>
      <c r="F43" s="84">
        <v>0</v>
      </c>
      <c r="G43" s="89"/>
      <c r="H43" s="89" t="s">
        <v>64</v>
      </c>
      <c r="I43" s="105">
        <f t="shared" si="1"/>
        <v>0</v>
      </c>
      <c r="J43" s="92"/>
    </row>
    <row r="44" spans="1:10" ht="14.45" customHeight="1" thickBot="1" x14ac:dyDescent="0.3">
      <c r="A44" s="93"/>
      <c r="B44" s="89"/>
      <c r="C44" s="106" t="s">
        <v>66</v>
      </c>
      <c r="D44" s="91" t="s">
        <v>47</v>
      </c>
      <c r="E44" s="83"/>
      <c r="F44" s="84">
        <v>0</v>
      </c>
      <c r="G44" s="89"/>
      <c r="H44" s="89" t="s">
        <v>64</v>
      </c>
      <c r="I44" s="105">
        <f t="shared" si="1"/>
        <v>0</v>
      </c>
      <c r="J44" s="92"/>
    </row>
    <row r="45" spans="1:10" ht="14.45" customHeight="1" x14ac:dyDescent="0.25">
      <c r="A45" s="93"/>
      <c r="B45" s="89"/>
      <c r="C45" s="89" t="s">
        <v>91</v>
      </c>
      <c r="D45" s="91"/>
      <c r="E45" s="107">
        <f>E42-E43+E44</f>
        <v>0</v>
      </c>
      <c r="F45" s="107">
        <f>F42-F43+F44</f>
        <v>100</v>
      </c>
      <c r="G45" s="89"/>
      <c r="H45" s="89" t="s">
        <v>64</v>
      </c>
      <c r="I45" s="105">
        <f t="shared" si="1"/>
        <v>-100</v>
      </c>
      <c r="J45" s="92"/>
    </row>
    <row r="46" spans="1:10" ht="14.45" customHeight="1" x14ac:dyDescent="0.25">
      <c r="A46" s="93"/>
      <c r="B46" s="89"/>
      <c r="C46" s="89"/>
      <c r="D46" s="91"/>
      <c r="E46" s="89"/>
      <c r="F46" s="89"/>
      <c r="G46" s="89"/>
      <c r="H46" s="89"/>
      <c r="I46" s="89"/>
      <c r="J46" s="92"/>
    </row>
    <row r="47" spans="1:10" ht="14.45" customHeight="1" thickBot="1" x14ac:dyDescent="0.3">
      <c r="A47" s="93"/>
      <c r="B47" s="89"/>
      <c r="C47" s="89" t="s">
        <v>157</v>
      </c>
      <c r="D47" s="91"/>
      <c r="E47" s="137">
        <f>E18</f>
        <v>3000</v>
      </c>
      <c r="F47" s="137">
        <f>F18</f>
        <v>3000</v>
      </c>
      <c r="G47" s="89"/>
      <c r="H47" s="89" t="s">
        <v>67</v>
      </c>
      <c r="I47" s="105">
        <f t="shared" ref="I47" si="2">E47-F47</f>
        <v>0</v>
      </c>
      <c r="J47" s="92"/>
    </row>
    <row r="48" spans="1:10" ht="14.45" customHeight="1" thickBot="1" x14ac:dyDescent="0.3">
      <c r="A48" s="93"/>
      <c r="B48" s="89"/>
      <c r="C48" s="89" t="s">
        <v>147</v>
      </c>
      <c r="D48" s="91" t="s">
        <v>47</v>
      </c>
      <c r="E48" s="124">
        <v>0</v>
      </c>
      <c r="F48" s="125">
        <v>0</v>
      </c>
      <c r="G48" s="89"/>
      <c r="H48" s="89" t="s">
        <v>68</v>
      </c>
      <c r="I48" s="109">
        <f>E48-F48</f>
        <v>0</v>
      </c>
      <c r="J48" s="92"/>
    </row>
    <row r="49" spans="1:10" ht="14.45" customHeight="1" thickBot="1" x14ac:dyDescent="0.3">
      <c r="A49" s="93"/>
      <c r="B49" s="89"/>
      <c r="C49" s="89" t="s">
        <v>146</v>
      </c>
      <c r="D49" s="91" t="s">
        <v>47</v>
      </c>
      <c r="E49" s="124">
        <v>0</v>
      </c>
      <c r="F49" s="125">
        <v>0</v>
      </c>
      <c r="G49" s="89"/>
      <c r="H49" s="89" t="s">
        <v>68</v>
      </c>
      <c r="I49" s="109">
        <f>E49-F49</f>
        <v>0</v>
      </c>
      <c r="J49" s="92"/>
    </row>
    <row r="50" spans="1:10" ht="14.45" customHeight="1" x14ac:dyDescent="0.25">
      <c r="A50" s="93"/>
      <c r="B50" s="89"/>
      <c r="C50" s="89" t="s">
        <v>166</v>
      </c>
      <c r="D50" s="91"/>
      <c r="E50" s="107">
        <f>E47*(1+MIN(E48,E25)/E25*(E26-1))*(1+MIN(E49,E27)/E27*(E28-1))</f>
        <v>3000</v>
      </c>
      <c r="F50" s="107">
        <f>F47*(1+MIN(F48,F25)/F25*(F26-1))*(1+MIN(F49,F27)/F27*(F28-1))</f>
        <v>3000</v>
      </c>
      <c r="G50" s="89"/>
      <c r="H50" s="89" t="s">
        <v>67</v>
      </c>
      <c r="I50" s="105">
        <f t="shared" ref="I50" si="3">E50-F50</f>
        <v>0</v>
      </c>
      <c r="J50" s="92"/>
    </row>
    <row r="51" spans="1:10" ht="14.45" customHeight="1" x14ac:dyDescent="0.25">
      <c r="A51" s="93"/>
      <c r="B51" s="89"/>
      <c r="C51" s="89"/>
      <c r="D51" s="91"/>
      <c r="E51" s="89"/>
      <c r="F51" s="89"/>
      <c r="G51" s="89"/>
      <c r="H51" s="89"/>
      <c r="I51" s="89"/>
      <c r="J51" s="92"/>
    </row>
    <row r="52" spans="1:10" ht="14.45" customHeight="1" x14ac:dyDescent="0.25">
      <c r="A52" s="93"/>
      <c r="B52" s="89"/>
      <c r="C52" s="89" t="s">
        <v>92</v>
      </c>
      <c r="D52" s="91"/>
      <c r="E52" s="108">
        <f>E45*E50</f>
        <v>0</v>
      </c>
      <c r="F52" s="108">
        <f>F45*F50</f>
        <v>300000</v>
      </c>
      <c r="G52" s="89"/>
      <c r="H52" s="89" t="s">
        <v>41</v>
      </c>
      <c r="I52" s="105">
        <f t="shared" ref="I52" si="4">E52-F52</f>
        <v>-300000</v>
      </c>
      <c r="J52" s="92"/>
    </row>
    <row r="53" spans="1:10" ht="14.45" customHeight="1" x14ac:dyDescent="0.25">
      <c r="A53" s="93"/>
      <c r="B53" s="89"/>
      <c r="C53" s="89"/>
      <c r="D53" s="91"/>
      <c r="E53" s="89"/>
      <c r="F53" s="89"/>
      <c r="G53" s="89"/>
      <c r="H53" s="89"/>
      <c r="I53" s="89"/>
      <c r="J53" s="92"/>
    </row>
    <row r="54" spans="1:10" ht="14.45" customHeight="1" thickBot="1" x14ac:dyDescent="0.3">
      <c r="A54" s="93"/>
      <c r="B54" s="104" t="s">
        <v>93</v>
      </c>
      <c r="C54" s="89"/>
      <c r="D54" s="91"/>
      <c r="E54" s="89"/>
      <c r="F54" s="89"/>
      <c r="G54" s="89"/>
      <c r="H54" s="89"/>
      <c r="I54" s="89"/>
      <c r="J54" s="92"/>
    </row>
    <row r="55" spans="1:10" ht="14.45" customHeight="1" thickBot="1" x14ac:dyDescent="0.3">
      <c r="A55" s="93"/>
      <c r="B55" s="89"/>
      <c r="C55" s="89"/>
      <c r="D55" s="91" t="s">
        <v>47</v>
      </c>
      <c r="E55" s="124">
        <v>0</v>
      </c>
      <c r="F55" s="125">
        <v>0</v>
      </c>
      <c r="G55" s="89"/>
      <c r="H55" s="89" t="s">
        <v>94</v>
      </c>
      <c r="I55" s="109">
        <f>E55-F55</f>
        <v>0</v>
      </c>
      <c r="J55" s="92"/>
    </row>
    <row r="56" spans="1:10" ht="14.45" customHeight="1" x14ac:dyDescent="0.25">
      <c r="A56" s="93"/>
      <c r="B56" s="89"/>
      <c r="C56" s="89" t="s">
        <v>95</v>
      </c>
      <c r="D56" s="91"/>
      <c r="E56" s="110">
        <f>(1-MIN(E55,E10)/E10)*E11</f>
        <v>0.1</v>
      </c>
      <c r="F56" s="110">
        <f>(1-MIN(F55,F10)/F10)*F11</f>
        <v>0.1</v>
      </c>
      <c r="G56" s="89"/>
      <c r="H56" s="89" t="s">
        <v>52</v>
      </c>
      <c r="I56" s="111">
        <f>E56-F56</f>
        <v>0</v>
      </c>
      <c r="J56" s="92"/>
    </row>
    <row r="57" spans="1:10" ht="14.45" customHeight="1" x14ac:dyDescent="0.25">
      <c r="A57" s="93"/>
      <c r="B57" s="89"/>
      <c r="C57" s="89"/>
      <c r="D57" s="91"/>
      <c r="E57" s="89"/>
      <c r="F57" s="89"/>
      <c r="G57" s="89"/>
      <c r="H57" s="89"/>
      <c r="I57" s="89"/>
      <c r="J57" s="92"/>
    </row>
    <row r="58" spans="1:10" ht="14.45" customHeight="1" thickBot="1" x14ac:dyDescent="0.3">
      <c r="A58" s="93"/>
      <c r="B58" s="104" t="s">
        <v>96</v>
      </c>
      <c r="C58" s="89"/>
      <c r="D58" s="91"/>
      <c r="E58" s="89"/>
      <c r="F58" s="89"/>
      <c r="G58" s="89"/>
      <c r="H58" s="89"/>
      <c r="I58" s="89"/>
      <c r="J58" s="92"/>
    </row>
    <row r="59" spans="1:10" ht="14.45" customHeight="1" thickBot="1" x14ac:dyDescent="0.3">
      <c r="A59" s="93"/>
      <c r="B59" s="89"/>
      <c r="C59" s="89" t="s">
        <v>97</v>
      </c>
      <c r="D59" s="91" t="s">
        <v>47</v>
      </c>
      <c r="E59" s="126"/>
      <c r="F59" s="127">
        <v>300000</v>
      </c>
      <c r="G59" s="89"/>
      <c r="H59" s="89" t="s">
        <v>41</v>
      </c>
      <c r="I59" s="105">
        <f t="shared" ref="I59:I61" si="5">E59-F59</f>
        <v>-300000</v>
      </c>
      <c r="J59" s="92"/>
    </row>
    <row r="60" spans="1:10" ht="14.45" customHeight="1" x14ac:dyDescent="0.25">
      <c r="A60" s="93"/>
      <c r="B60" s="89"/>
      <c r="C60" s="89" t="s">
        <v>98</v>
      </c>
      <c r="D60" s="91"/>
      <c r="E60" s="112">
        <f>E59*E56</f>
        <v>0</v>
      </c>
      <c r="F60" s="112">
        <f>F59*F56</f>
        <v>30000</v>
      </c>
      <c r="G60" s="89"/>
      <c r="H60" s="89" t="s">
        <v>41</v>
      </c>
      <c r="I60" s="105">
        <f t="shared" si="5"/>
        <v>-30000</v>
      </c>
      <c r="J60" s="92"/>
    </row>
    <row r="61" spans="1:10" ht="14.45" customHeight="1" x14ac:dyDescent="0.25">
      <c r="A61" s="93"/>
      <c r="B61" s="89"/>
      <c r="C61" s="89" t="s">
        <v>99</v>
      </c>
      <c r="D61" s="91"/>
      <c r="E61" s="112">
        <f>E59-E60</f>
        <v>0</v>
      </c>
      <c r="F61" s="112">
        <f>F59-F60</f>
        <v>270000</v>
      </c>
      <c r="G61" s="89"/>
      <c r="H61" s="89" t="s">
        <v>41</v>
      </c>
      <c r="I61" s="105">
        <f t="shared" si="5"/>
        <v>-270000</v>
      </c>
      <c r="J61" s="92"/>
    </row>
    <row r="62" spans="1:10" ht="14.45" customHeight="1" x14ac:dyDescent="0.25">
      <c r="A62" s="93"/>
      <c r="B62" s="89"/>
      <c r="C62" s="89"/>
      <c r="D62" s="91"/>
      <c r="E62" s="89"/>
      <c r="F62" s="89"/>
      <c r="G62" s="89"/>
      <c r="H62" s="89"/>
      <c r="I62" s="89"/>
      <c r="J62" s="92"/>
    </row>
    <row r="63" spans="1:10" ht="14.45" customHeight="1" x14ac:dyDescent="0.25">
      <c r="A63" s="93"/>
      <c r="B63" s="89"/>
      <c r="C63" s="89" t="s">
        <v>100</v>
      </c>
      <c r="D63" s="91"/>
      <c r="E63" s="113">
        <f>IF(E39&lt;&gt;0,E59/E39,0)</f>
        <v>0</v>
      </c>
      <c r="F63" s="113">
        <f>IF(F39&lt;&gt;0,F59/F39,0)</f>
        <v>1</v>
      </c>
      <c r="G63" s="89"/>
      <c r="H63" s="89"/>
      <c r="I63" s="89"/>
      <c r="J63" s="92"/>
    </row>
    <row r="64" spans="1:10" ht="14.45" customHeight="1" x14ac:dyDescent="0.25">
      <c r="A64" s="93"/>
      <c r="B64" s="89"/>
      <c r="C64" s="89" t="s">
        <v>193</v>
      </c>
      <c r="D64" s="91"/>
      <c r="E64" s="114" t="str">
        <f>IF(E63&gt;2/3, "Dreischichtbetrieb", IF(E63&gt;1/3, "Zweischichtbetrieb", "Einschichtbetrieb"))</f>
        <v>Einschichtbetrieb</v>
      </c>
      <c r="F64" s="114" t="str">
        <f>IF(F63&gt;2/3, "Dreischichtbetrieb", IF(F63&gt;1/3, "Zweischichtbetrieb", "Einschichtbetrieb"))</f>
        <v>Dreischichtbetrieb</v>
      </c>
      <c r="G64" s="89"/>
      <c r="H64" s="89"/>
      <c r="I64" s="89"/>
      <c r="J64" s="92"/>
    </row>
    <row r="65" spans="1:10" ht="14.45" customHeight="1" x14ac:dyDescent="0.25">
      <c r="A65" s="93"/>
      <c r="B65" s="89"/>
      <c r="C65" s="89" t="s">
        <v>101</v>
      </c>
      <c r="D65" s="91"/>
      <c r="E65" s="115">
        <f>IF(E63&gt;2/3,E21,IF(E63&gt;1/3,E20,1))</f>
        <v>1</v>
      </c>
      <c r="F65" s="115">
        <f>IF(F63&gt;2/3,F21,IF(F63&gt;1/3,F20,1))</f>
        <v>1.4</v>
      </c>
      <c r="G65" s="89"/>
      <c r="H65" s="89"/>
      <c r="I65" s="89"/>
      <c r="J65" s="92"/>
    </row>
    <row r="66" spans="1:10" s="28" customFormat="1" ht="14.45" customHeight="1" x14ac:dyDescent="0.25">
      <c r="A66" s="93"/>
      <c r="B66" s="89"/>
      <c r="C66" s="89"/>
      <c r="D66" s="91"/>
      <c r="E66" s="116"/>
      <c r="F66" s="116"/>
      <c r="G66" s="89"/>
      <c r="H66" s="89"/>
      <c r="I66" s="117"/>
      <c r="J66" s="92"/>
    </row>
    <row r="67" spans="1:10" ht="14.45" customHeight="1" x14ac:dyDescent="0.25">
      <c r="A67" s="93"/>
      <c r="B67" s="104" t="s">
        <v>194</v>
      </c>
      <c r="C67" s="89"/>
      <c r="D67" s="91"/>
      <c r="E67" s="89"/>
      <c r="F67" s="89"/>
      <c r="G67" s="89"/>
      <c r="H67" s="89"/>
      <c r="I67" s="89"/>
      <c r="J67" s="92"/>
    </row>
    <row r="68" spans="1:10" ht="14.45" customHeight="1" x14ac:dyDescent="0.25">
      <c r="A68" s="93"/>
      <c r="B68" s="89"/>
      <c r="C68" s="89" t="s">
        <v>195</v>
      </c>
      <c r="D68" s="91"/>
      <c r="E68" s="80"/>
      <c r="F68" s="81">
        <v>12000000</v>
      </c>
      <c r="G68" s="89"/>
      <c r="H68" s="89" t="s">
        <v>48</v>
      </c>
      <c r="I68" s="105">
        <f t="shared" ref="I68" si="6">E68-F68</f>
        <v>-12000000</v>
      </c>
      <c r="J68" s="92"/>
    </row>
    <row r="69" spans="1:10" ht="14.45" customHeight="1" x14ac:dyDescent="0.25">
      <c r="A69" s="93"/>
      <c r="B69" s="89"/>
      <c r="C69" s="89" t="s">
        <v>196</v>
      </c>
      <c r="D69" s="91"/>
      <c r="E69" s="80"/>
      <c r="F69" s="81">
        <v>2000000</v>
      </c>
      <c r="G69" s="89"/>
      <c r="H69" s="89" t="s">
        <v>48</v>
      </c>
      <c r="I69" s="105">
        <f t="shared" ref="I69:I77" si="7">E69-F69</f>
        <v>-2000000</v>
      </c>
      <c r="J69" s="92"/>
    </row>
    <row r="70" spans="1:10" ht="14.45" customHeight="1" x14ac:dyDescent="0.25">
      <c r="A70" s="93"/>
      <c r="B70" s="89"/>
      <c r="C70" s="89" t="s">
        <v>93</v>
      </c>
      <c r="D70" s="91"/>
      <c r="E70" s="80"/>
      <c r="F70" s="81">
        <v>0</v>
      </c>
      <c r="G70" s="89"/>
      <c r="H70" s="89" t="s">
        <v>48</v>
      </c>
      <c r="I70" s="105">
        <f t="shared" si="7"/>
        <v>0</v>
      </c>
      <c r="J70" s="92"/>
    </row>
    <row r="71" spans="1:10" ht="14.45" customHeight="1" x14ac:dyDescent="0.25">
      <c r="A71" s="93"/>
      <c r="B71" s="89"/>
      <c r="C71" s="89" t="s">
        <v>141</v>
      </c>
      <c r="D71" s="91"/>
      <c r="E71" s="80"/>
      <c r="F71" s="81">
        <v>1350000</v>
      </c>
      <c r="G71" s="89"/>
      <c r="H71" s="89" t="s">
        <v>48</v>
      </c>
      <c r="I71" s="105">
        <f t="shared" si="7"/>
        <v>-1350000</v>
      </c>
      <c r="J71" s="92"/>
    </row>
    <row r="72" spans="1:10" ht="14.45" customHeight="1" x14ac:dyDescent="0.25">
      <c r="A72" s="93"/>
      <c r="B72" s="89"/>
      <c r="C72" s="89" t="s">
        <v>140</v>
      </c>
      <c r="D72" s="91"/>
      <c r="E72" s="80"/>
      <c r="F72" s="81">
        <v>900000</v>
      </c>
      <c r="G72" s="89"/>
      <c r="H72" s="89" t="s">
        <v>48</v>
      </c>
      <c r="I72" s="105">
        <f t="shared" si="7"/>
        <v>-900000</v>
      </c>
      <c r="J72" s="92"/>
    </row>
    <row r="73" spans="1:10" ht="14.45" customHeight="1" x14ac:dyDescent="0.25">
      <c r="A73" s="93"/>
      <c r="B73" s="89"/>
      <c r="C73" s="89" t="s">
        <v>200</v>
      </c>
      <c r="D73" s="91"/>
      <c r="E73" s="80"/>
      <c r="F73" s="81">
        <v>7056000</v>
      </c>
      <c r="G73" s="89"/>
      <c r="H73" s="89" t="s">
        <v>48</v>
      </c>
      <c r="I73" s="105">
        <f t="shared" si="7"/>
        <v>-7056000</v>
      </c>
      <c r="J73" s="92"/>
    </row>
    <row r="74" spans="1:10" ht="14.45" customHeight="1" x14ac:dyDescent="0.25">
      <c r="A74" s="93"/>
      <c r="B74" s="89"/>
      <c r="C74" s="89" t="s">
        <v>201</v>
      </c>
      <c r="D74" s="91"/>
      <c r="E74" s="80"/>
      <c r="F74" s="81">
        <v>0</v>
      </c>
      <c r="G74" s="89"/>
      <c r="H74" s="89" t="s">
        <v>48</v>
      </c>
      <c r="I74" s="105">
        <f t="shared" si="7"/>
        <v>0</v>
      </c>
      <c r="J74" s="92"/>
    </row>
    <row r="75" spans="1:10" ht="14.45" customHeight="1" x14ac:dyDescent="0.25">
      <c r="A75" s="93"/>
      <c r="B75" s="89"/>
      <c r="C75" s="89" t="s">
        <v>202</v>
      </c>
      <c r="D75" s="91"/>
      <c r="E75" s="80"/>
      <c r="F75" s="81">
        <v>0</v>
      </c>
      <c r="G75" s="89"/>
      <c r="H75" s="89" t="s">
        <v>48</v>
      </c>
      <c r="I75" s="105">
        <f t="shared" si="7"/>
        <v>0</v>
      </c>
      <c r="J75" s="92"/>
    </row>
    <row r="76" spans="1:10" ht="14.45" customHeight="1" x14ac:dyDescent="0.25">
      <c r="A76" s="93"/>
      <c r="B76" s="89"/>
      <c r="C76" s="89" t="s">
        <v>197</v>
      </c>
      <c r="D76" s="91"/>
      <c r="E76" s="108">
        <f>SUM(E68:E75)</f>
        <v>0</v>
      </c>
      <c r="F76" s="108">
        <f>SUM(F68:F75)</f>
        <v>23306000</v>
      </c>
      <c r="G76" s="89"/>
      <c r="H76" s="89" t="s">
        <v>48</v>
      </c>
      <c r="I76" s="105">
        <f t="shared" si="7"/>
        <v>-23306000</v>
      </c>
      <c r="J76" s="92"/>
    </row>
    <row r="77" spans="1:10" ht="14.45" customHeight="1" x14ac:dyDescent="0.25">
      <c r="A77" s="93"/>
      <c r="B77" s="89"/>
      <c r="C77" s="89" t="s">
        <v>99</v>
      </c>
      <c r="D77" s="91"/>
      <c r="E77" s="112">
        <f>E61</f>
        <v>0</v>
      </c>
      <c r="F77" s="112">
        <f>F61</f>
        <v>270000</v>
      </c>
      <c r="G77" s="89"/>
      <c r="H77" s="89" t="s">
        <v>41</v>
      </c>
      <c r="I77" s="105">
        <f t="shared" si="7"/>
        <v>-270000</v>
      </c>
      <c r="J77" s="92"/>
    </row>
    <row r="78" spans="1:10" ht="14.45" customHeight="1" x14ac:dyDescent="0.25">
      <c r="A78" s="93"/>
      <c r="B78" s="89"/>
      <c r="C78" s="89" t="s">
        <v>198</v>
      </c>
      <c r="D78" s="91"/>
      <c r="E78" s="115">
        <f>IF(E77&gt;0, E76/E77, 0)</f>
        <v>0</v>
      </c>
      <c r="F78" s="115">
        <f>IF(F77&gt;0, F76/F77, 0)</f>
        <v>86.318518518518516</v>
      </c>
      <c r="G78" s="89"/>
      <c r="H78" s="89" t="s">
        <v>199</v>
      </c>
      <c r="I78" s="105">
        <f t="shared" ref="I78" si="8">E78-F78</f>
        <v>-86.318518518518516</v>
      </c>
      <c r="J78" s="92"/>
    </row>
    <row r="79" spans="1:10" s="28" customFormat="1" ht="14.45" customHeight="1" x14ac:dyDescent="0.25">
      <c r="A79" s="93"/>
      <c r="B79" s="89"/>
      <c r="C79" s="89"/>
      <c r="D79" s="91"/>
      <c r="E79" s="116"/>
      <c r="F79" s="116"/>
      <c r="G79" s="89"/>
      <c r="H79" s="89"/>
      <c r="I79" s="117"/>
      <c r="J79" s="92"/>
    </row>
    <row r="80" spans="1:10" s="28" customFormat="1" ht="14.45" customHeight="1" x14ac:dyDescent="0.25">
      <c r="A80" s="93"/>
      <c r="B80" s="89"/>
      <c r="C80" s="89"/>
      <c r="D80" s="91"/>
      <c r="E80" s="116"/>
      <c r="F80" s="116"/>
      <c r="G80" s="89"/>
      <c r="H80" s="89"/>
      <c r="I80" s="117"/>
      <c r="J80" s="92"/>
    </row>
    <row r="81" spans="1:10" s="28" customFormat="1" ht="14.45" customHeight="1" x14ac:dyDescent="0.25">
      <c r="A81" s="93"/>
      <c r="B81" s="89"/>
      <c r="C81" s="89"/>
      <c r="D81" s="91"/>
      <c r="E81" s="116"/>
      <c r="F81" s="116"/>
      <c r="G81" s="89"/>
      <c r="H81" s="89"/>
      <c r="I81" s="117"/>
      <c r="J81" s="92"/>
    </row>
    <row r="82" spans="1:10" s="28" customFormat="1" ht="14.45" customHeight="1" x14ac:dyDescent="0.25">
      <c r="A82" s="93"/>
      <c r="B82" s="89"/>
      <c r="C82" s="89"/>
      <c r="D82" s="91"/>
      <c r="E82" s="102"/>
      <c r="F82" s="116"/>
      <c r="G82" s="89"/>
      <c r="H82" s="89"/>
      <c r="I82" s="117"/>
      <c r="J82" s="92"/>
    </row>
    <row r="83" spans="1:10" s="28" customFormat="1" ht="14.45" customHeight="1" x14ac:dyDescent="0.25">
      <c r="A83" s="93"/>
      <c r="B83" s="89"/>
      <c r="C83" s="89"/>
      <c r="D83" s="91"/>
      <c r="E83" s="116"/>
      <c r="F83" s="116"/>
      <c r="G83" s="89"/>
      <c r="H83" s="89"/>
      <c r="I83" s="117"/>
      <c r="J83" s="92"/>
    </row>
    <row r="84" spans="1:10" s="28" customFormat="1" ht="14.45" customHeight="1" x14ac:dyDescent="0.25">
      <c r="A84" s="93"/>
      <c r="B84" s="89"/>
      <c r="C84" s="89"/>
      <c r="D84" s="91"/>
      <c r="E84" s="116"/>
      <c r="F84" s="116"/>
      <c r="G84" s="89"/>
      <c r="H84" s="89"/>
      <c r="I84" s="117"/>
      <c r="J84" s="92"/>
    </row>
    <row r="85" spans="1:10" s="28" customFormat="1" ht="14.45" customHeight="1" x14ac:dyDescent="0.25">
      <c r="A85" s="93"/>
      <c r="B85" s="89"/>
      <c r="C85" s="89"/>
      <c r="D85" s="91"/>
      <c r="E85" s="116"/>
      <c r="F85" s="116"/>
      <c r="G85" s="89"/>
      <c r="H85" s="89"/>
      <c r="I85" s="117"/>
      <c r="J85" s="92"/>
    </row>
    <row r="86" spans="1:10" s="28" customFormat="1" ht="14.45" customHeight="1" x14ac:dyDescent="0.25">
      <c r="A86" s="93"/>
      <c r="B86" s="89"/>
      <c r="C86" s="89"/>
      <c r="D86" s="91"/>
      <c r="E86" s="116"/>
      <c r="F86" s="116"/>
      <c r="G86" s="89"/>
      <c r="H86" s="89"/>
      <c r="I86" s="117"/>
      <c r="J86" s="92"/>
    </row>
    <row r="87" spans="1:10" s="28" customFormat="1" ht="14.45" customHeight="1" x14ac:dyDescent="0.25">
      <c r="A87" s="93"/>
      <c r="B87" s="89"/>
      <c r="C87" s="89"/>
      <c r="D87" s="91"/>
      <c r="E87" s="116"/>
      <c r="F87" s="116"/>
      <c r="G87" s="89"/>
      <c r="H87" s="89"/>
      <c r="I87" s="117"/>
      <c r="J87" s="92"/>
    </row>
    <row r="88" spans="1:10" s="28" customFormat="1" ht="14.45" customHeight="1" x14ac:dyDescent="0.25">
      <c r="A88" s="93"/>
      <c r="B88" s="89"/>
      <c r="C88" s="89"/>
      <c r="D88" s="91"/>
      <c r="E88" s="102"/>
      <c r="F88" s="116"/>
      <c r="G88" s="89"/>
      <c r="H88" s="89"/>
      <c r="I88" s="117"/>
      <c r="J88" s="92"/>
    </row>
    <row r="89" spans="1:10" x14ac:dyDescent="0.25">
      <c r="A89" s="118"/>
      <c r="B89" s="119"/>
      <c r="C89" s="119"/>
      <c r="D89" s="120"/>
      <c r="E89" s="119"/>
      <c r="F89" s="119"/>
      <c r="G89" s="119"/>
      <c r="H89" s="119"/>
      <c r="I89" s="119"/>
      <c r="J89" s="121"/>
    </row>
  </sheetData>
  <sheetProtection algorithmName="SHA-512" hashValue="attyV/rWa6ADICVrnRbfaxAK4lm41oZ+sOBMyfywOQMkDBfmAGwkJ9+E92Ah3lAcrGyt7D0evpSLASMuhRKZ1g==" saltValue="fgAb9NGTXTNcgEbLsFCWvw==" spinCount="100000" sheet="1" objects="1" scenarios="1"/>
  <pageMargins left="0.59055118110236227" right="0.39370078740157483" top="0.78740157480314965" bottom="0.78740157480314965" header="0.31496062992125984" footer="0.31496062992125984"/>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130" zoomScaleNormal="130" workbookViewId="0">
      <selection activeCell="K1" sqref="K1"/>
    </sheetView>
  </sheetViews>
  <sheetFormatPr baseColWidth="10" defaultColWidth="11.42578125" defaultRowHeight="14.45" customHeight="1" x14ac:dyDescent="0.25"/>
  <cols>
    <col min="1" max="1" width="5.7109375" style="26" customWidth="1"/>
    <col min="2" max="2" width="3.7109375" style="26" customWidth="1"/>
    <col min="3" max="3" width="50.7109375" style="26" customWidth="1"/>
    <col min="4" max="4" width="1.7109375" style="27" customWidth="1"/>
    <col min="5" max="5" width="20.85546875" style="26" bestFit="1" customWidth="1"/>
    <col min="6" max="6" width="19.7109375" style="26" customWidth="1"/>
    <col min="7" max="7" width="1.7109375" style="26" customWidth="1"/>
    <col min="8" max="8" width="25.42578125" style="26" customWidth="1"/>
    <col min="9" max="9" width="19.28515625" style="26" customWidth="1"/>
    <col min="10" max="10" width="5.7109375" style="26" customWidth="1"/>
    <col min="11" max="16384" width="11.42578125" style="26"/>
  </cols>
  <sheetData>
    <row r="1" spans="1:10" ht="14.45" customHeight="1" x14ac:dyDescent="0.25">
      <c r="A1" s="50"/>
      <c r="B1" s="31"/>
      <c r="C1" s="31"/>
      <c r="D1" s="32"/>
      <c r="E1" s="31"/>
      <c r="F1" s="31"/>
      <c r="G1" s="31"/>
      <c r="H1" s="31"/>
      <c r="I1" s="31"/>
      <c r="J1" s="33"/>
    </row>
    <row r="2" spans="1:10" ht="18.75" x14ac:dyDescent="0.3">
      <c r="A2" s="48"/>
      <c r="B2" s="64" t="s">
        <v>102</v>
      </c>
      <c r="C2" s="64"/>
      <c r="D2" s="65"/>
      <c r="E2" s="48"/>
      <c r="F2" s="48"/>
      <c r="G2" s="48"/>
      <c r="H2" s="48"/>
      <c r="I2" s="48"/>
      <c r="J2" s="37"/>
    </row>
    <row r="3" spans="1:10" ht="14.45" customHeight="1" x14ac:dyDescent="0.25">
      <c r="A3" s="34"/>
      <c r="B3" s="48"/>
      <c r="C3" s="48"/>
      <c r="D3" s="65"/>
      <c r="E3" s="48"/>
      <c r="F3" s="48"/>
      <c r="G3" s="48"/>
      <c r="H3" s="48"/>
      <c r="I3" s="48"/>
      <c r="J3" s="37"/>
    </row>
    <row r="4" spans="1:10" ht="14.45" customHeight="1" x14ac:dyDescent="0.25">
      <c r="A4" s="34"/>
      <c r="B4" s="60" t="s">
        <v>189</v>
      </c>
      <c r="C4" s="61"/>
      <c r="D4" s="48"/>
      <c r="E4" s="62" t="s">
        <v>156</v>
      </c>
      <c r="F4" s="62" t="s">
        <v>148</v>
      </c>
      <c r="G4" s="48"/>
      <c r="H4" s="61"/>
      <c r="I4" s="48"/>
      <c r="J4" s="37"/>
    </row>
    <row r="5" spans="1:10" ht="14.45" customHeight="1" x14ac:dyDescent="0.25">
      <c r="A5" s="34"/>
      <c r="B5" s="60"/>
      <c r="C5" s="61" t="s">
        <v>121</v>
      </c>
      <c r="D5" s="48"/>
      <c r="E5" s="78">
        <v>36</v>
      </c>
      <c r="F5" s="78">
        <v>36</v>
      </c>
      <c r="G5" s="48"/>
      <c r="H5" s="61" t="s">
        <v>43</v>
      </c>
      <c r="I5" s="48"/>
      <c r="J5" s="37"/>
    </row>
    <row r="6" spans="1:10" ht="14.45" customHeight="1" x14ac:dyDescent="0.25">
      <c r="A6" s="34"/>
      <c r="B6" s="61"/>
      <c r="C6" s="61" t="s">
        <v>122</v>
      </c>
      <c r="D6" s="48"/>
      <c r="E6" s="78">
        <v>34</v>
      </c>
      <c r="F6" s="78">
        <v>34</v>
      </c>
      <c r="G6" s="48"/>
      <c r="H6" s="61" t="s">
        <v>43</v>
      </c>
      <c r="I6" s="48"/>
      <c r="J6" s="37"/>
    </row>
    <row r="7" spans="1:10" ht="14.45" customHeight="1" x14ac:dyDescent="0.25">
      <c r="A7" s="34"/>
      <c r="B7" s="61"/>
      <c r="C7" s="61" t="s">
        <v>123</v>
      </c>
      <c r="D7" s="48"/>
      <c r="E7" s="78">
        <v>32</v>
      </c>
      <c r="F7" s="78">
        <v>32</v>
      </c>
      <c r="G7" s="48"/>
      <c r="H7" s="61" t="s">
        <v>43</v>
      </c>
      <c r="I7" s="48"/>
      <c r="J7" s="37"/>
    </row>
    <row r="8" spans="1:10" ht="14.45" customHeight="1" x14ac:dyDescent="0.25">
      <c r="A8" s="34"/>
      <c r="B8" s="61"/>
      <c r="C8" s="61" t="s">
        <v>124</v>
      </c>
      <c r="D8" s="48"/>
      <c r="E8" s="82">
        <v>400000</v>
      </c>
      <c r="F8" s="82">
        <v>400000</v>
      </c>
      <c r="G8" s="48"/>
      <c r="H8" s="61" t="s">
        <v>41</v>
      </c>
      <c r="I8" s="48"/>
      <c r="J8" s="37"/>
    </row>
    <row r="9" spans="1:10" ht="14.45" customHeight="1" x14ac:dyDescent="0.25">
      <c r="A9" s="34"/>
      <c r="B9" s="61"/>
      <c r="C9" s="61" t="s">
        <v>125</v>
      </c>
      <c r="D9" s="48"/>
      <c r="E9" s="82">
        <v>800000</v>
      </c>
      <c r="F9" s="82">
        <v>800000</v>
      </c>
      <c r="G9" s="48"/>
      <c r="H9" s="61" t="s">
        <v>41</v>
      </c>
      <c r="I9" s="48"/>
      <c r="J9" s="37"/>
    </row>
    <row r="10" spans="1:10" ht="14.45" customHeight="1" x14ac:dyDescent="0.25">
      <c r="A10" s="34"/>
      <c r="B10" s="61"/>
      <c r="C10" s="61"/>
      <c r="D10" s="48"/>
      <c r="E10" s="63"/>
      <c r="F10" s="63"/>
      <c r="G10" s="48"/>
      <c r="H10" s="61"/>
      <c r="I10" s="48"/>
      <c r="J10" s="37"/>
    </row>
    <row r="11" spans="1:10" ht="14.45" customHeight="1" x14ac:dyDescent="0.25">
      <c r="A11" s="34"/>
      <c r="B11" s="60" t="s">
        <v>190</v>
      </c>
      <c r="C11" s="61"/>
      <c r="D11" s="48"/>
      <c r="E11" s="62" t="s">
        <v>156</v>
      </c>
      <c r="F11" s="62" t="s">
        <v>148</v>
      </c>
      <c r="G11" s="48"/>
      <c r="H11" s="61"/>
      <c r="I11" s="48"/>
      <c r="J11" s="37"/>
    </row>
    <row r="12" spans="1:10" ht="14.45" customHeight="1" x14ac:dyDescent="0.25">
      <c r="A12" s="34"/>
      <c r="B12" s="60"/>
      <c r="C12" s="61" t="s">
        <v>121</v>
      </c>
      <c r="D12" s="48"/>
      <c r="E12" s="78">
        <v>40</v>
      </c>
      <c r="F12" s="78">
        <v>40</v>
      </c>
      <c r="G12" s="48"/>
      <c r="H12" s="61" t="s">
        <v>43</v>
      </c>
      <c r="I12" s="48"/>
      <c r="J12" s="37"/>
    </row>
    <row r="13" spans="1:10" ht="14.45" customHeight="1" x14ac:dyDescent="0.25">
      <c r="A13" s="34"/>
      <c r="B13" s="61"/>
      <c r="C13" s="61" t="s">
        <v>122</v>
      </c>
      <c r="D13" s="48"/>
      <c r="E13" s="78">
        <v>38</v>
      </c>
      <c r="F13" s="78">
        <v>38</v>
      </c>
      <c r="G13" s="48"/>
      <c r="H13" s="61" t="s">
        <v>43</v>
      </c>
      <c r="I13" s="48"/>
      <c r="J13" s="37"/>
    </row>
    <row r="14" spans="1:10" ht="14.45" customHeight="1" x14ac:dyDescent="0.25">
      <c r="A14" s="34"/>
      <c r="B14" s="61"/>
      <c r="C14" s="61" t="s">
        <v>123</v>
      </c>
      <c r="D14" s="48"/>
      <c r="E14" s="78">
        <v>36</v>
      </c>
      <c r="F14" s="78">
        <v>36</v>
      </c>
      <c r="G14" s="48"/>
      <c r="H14" s="61" t="s">
        <v>43</v>
      </c>
      <c r="I14" s="48"/>
      <c r="J14" s="37"/>
    </row>
    <row r="15" spans="1:10" ht="14.45" customHeight="1" x14ac:dyDescent="0.25">
      <c r="A15" s="34"/>
      <c r="B15" s="61"/>
      <c r="C15" s="61" t="s">
        <v>124</v>
      </c>
      <c r="D15" s="48"/>
      <c r="E15" s="82">
        <v>400000</v>
      </c>
      <c r="F15" s="82">
        <v>400000</v>
      </c>
      <c r="G15" s="48"/>
      <c r="H15" s="61" t="s">
        <v>41</v>
      </c>
      <c r="I15" s="48"/>
      <c r="J15" s="37"/>
    </row>
    <row r="16" spans="1:10" ht="14.45" customHeight="1" x14ac:dyDescent="0.25">
      <c r="A16" s="34"/>
      <c r="B16" s="61"/>
      <c r="C16" s="61" t="s">
        <v>125</v>
      </c>
      <c r="D16" s="48"/>
      <c r="E16" s="82">
        <v>800000</v>
      </c>
      <c r="F16" s="82">
        <v>800000</v>
      </c>
      <c r="G16" s="48"/>
      <c r="H16" s="61" t="s">
        <v>41</v>
      </c>
      <c r="I16" s="48"/>
      <c r="J16" s="37"/>
    </row>
    <row r="17" spans="1:10" ht="14.45" customHeight="1" x14ac:dyDescent="0.25">
      <c r="A17" s="34"/>
      <c r="B17" s="61"/>
      <c r="C17" s="61"/>
      <c r="D17" s="48"/>
      <c r="E17" s="63"/>
      <c r="F17" s="63"/>
      <c r="G17" s="48"/>
      <c r="H17" s="61"/>
      <c r="I17" s="48"/>
      <c r="J17" s="37"/>
    </row>
    <row r="18" spans="1:10" ht="14.45" customHeight="1" x14ac:dyDescent="0.25">
      <c r="A18" s="34"/>
      <c r="B18" s="60" t="s">
        <v>176</v>
      </c>
      <c r="C18" s="61"/>
      <c r="D18" s="48"/>
      <c r="E18" s="62" t="s">
        <v>156</v>
      </c>
      <c r="F18" s="62" t="s">
        <v>148</v>
      </c>
      <c r="G18" s="48"/>
      <c r="H18" s="61"/>
      <c r="I18" s="48"/>
      <c r="J18" s="37"/>
    </row>
    <row r="19" spans="1:10" ht="14.45" customHeight="1" x14ac:dyDescent="0.25">
      <c r="A19" s="34"/>
      <c r="B19" s="60"/>
      <c r="C19" s="61" t="s">
        <v>121</v>
      </c>
      <c r="D19" s="48"/>
      <c r="E19" s="78">
        <v>120</v>
      </c>
      <c r="F19" s="78">
        <v>120</v>
      </c>
      <c r="G19" s="48"/>
      <c r="H19" s="61" t="s">
        <v>43</v>
      </c>
      <c r="I19" s="48"/>
      <c r="J19" s="37"/>
    </row>
    <row r="20" spans="1:10" ht="14.45" customHeight="1" x14ac:dyDescent="0.25">
      <c r="A20" s="34"/>
      <c r="B20" s="61"/>
      <c r="C20" s="61" t="s">
        <v>122</v>
      </c>
      <c r="D20" s="48"/>
      <c r="E20" s="78">
        <v>110</v>
      </c>
      <c r="F20" s="78">
        <v>110</v>
      </c>
      <c r="G20" s="48"/>
      <c r="H20" s="61" t="s">
        <v>43</v>
      </c>
      <c r="I20" s="48"/>
      <c r="J20" s="37"/>
    </row>
    <row r="21" spans="1:10" ht="14.45" customHeight="1" x14ac:dyDescent="0.25">
      <c r="A21" s="34"/>
      <c r="B21" s="61"/>
      <c r="C21" s="61" t="s">
        <v>123</v>
      </c>
      <c r="D21" s="48"/>
      <c r="E21" s="78">
        <v>100</v>
      </c>
      <c r="F21" s="78">
        <v>100</v>
      </c>
      <c r="G21" s="48"/>
      <c r="H21" s="61" t="s">
        <v>43</v>
      </c>
      <c r="I21" s="48"/>
      <c r="J21" s="37"/>
    </row>
    <row r="22" spans="1:10" ht="14.45" customHeight="1" x14ac:dyDescent="0.25">
      <c r="A22" s="34"/>
      <c r="B22" s="61"/>
      <c r="C22" s="61" t="s">
        <v>124</v>
      </c>
      <c r="D22" s="48"/>
      <c r="E22" s="82">
        <v>100000</v>
      </c>
      <c r="F22" s="82">
        <v>100000</v>
      </c>
      <c r="G22" s="48"/>
      <c r="H22" s="61" t="s">
        <v>41</v>
      </c>
      <c r="I22" s="48"/>
      <c r="J22" s="37"/>
    </row>
    <row r="23" spans="1:10" ht="14.45" customHeight="1" x14ac:dyDescent="0.25">
      <c r="A23" s="34"/>
      <c r="B23" s="61"/>
      <c r="C23" s="61" t="s">
        <v>125</v>
      </c>
      <c r="D23" s="48"/>
      <c r="E23" s="82">
        <v>200000</v>
      </c>
      <c r="F23" s="82">
        <v>200000</v>
      </c>
      <c r="G23" s="48"/>
      <c r="H23" s="61" t="s">
        <v>41</v>
      </c>
      <c r="I23" s="48"/>
      <c r="J23" s="37"/>
    </row>
    <row r="24" spans="1:10" ht="14.45" customHeight="1" x14ac:dyDescent="0.25">
      <c r="A24" s="34"/>
      <c r="B24" s="61"/>
      <c r="C24" s="61"/>
      <c r="D24" s="48"/>
      <c r="E24" s="63"/>
      <c r="F24" s="63"/>
      <c r="G24" s="48"/>
      <c r="H24" s="61"/>
      <c r="I24" s="48"/>
      <c r="J24" s="37"/>
    </row>
    <row r="25" spans="1:10" ht="14.45" customHeight="1" x14ac:dyDescent="0.25">
      <c r="A25" s="34"/>
      <c r="B25" s="60" t="s">
        <v>177</v>
      </c>
      <c r="C25" s="61"/>
      <c r="D25" s="48"/>
      <c r="E25" s="62" t="s">
        <v>156</v>
      </c>
      <c r="F25" s="62" t="s">
        <v>148</v>
      </c>
      <c r="G25" s="48"/>
      <c r="H25" s="61"/>
      <c r="I25" s="48"/>
      <c r="J25" s="37"/>
    </row>
    <row r="26" spans="1:10" ht="14.45" customHeight="1" x14ac:dyDescent="0.25">
      <c r="A26" s="34"/>
      <c r="B26" s="60"/>
      <c r="C26" s="61" t="s">
        <v>178</v>
      </c>
      <c r="D26" s="48"/>
      <c r="E26" s="78">
        <v>2.5</v>
      </c>
      <c r="F26" s="78">
        <v>2.5</v>
      </c>
      <c r="G26" s="48"/>
      <c r="H26" s="61" t="s">
        <v>43</v>
      </c>
      <c r="I26" s="48"/>
      <c r="J26" s="37"/>
    </row>
    <row r="27" spans="1:10" ht="14.45" customHeight="1" x14ac:dyDescent="0.25">
      <c r="A27" s="34"/>
      <c r="B27" s="61"/>
      <c r="C27" s="61" t="s">
        <v>179</v>
      </c>
      <c r="D27" s="48"/>
      <c r="E27" s="78">
        <v>5</v>
      </c>
      <c r="F27" s="78">
        <v>5</v>
      </c>
      <c r="G27" s="48"/>
      <c r="H27" s="61" t="s">
        <v>43</v>
      </c>
      <c r="I27" s="48"/>
      <c r="J27" s="37"/>
    </row>
    <row r="28" spans="1:10" ht="14.45" customHeight="1" x14ac:dyDescent="0.25">
      <c r="A28" s="34"/>
      <c r="B28" s="48"/>
      <c r="C28" s="48"/>
      <c r="D28" s="65"/>
      <c r="E28" s="48"/>
      <c r="F28" s="48"/>
      <c r="G28" s="48"/>
      <c r="H28" s="48"/>
      <c r="I28" s="48"/>
      <c r="J28" s="37"/>
    </row>
    <row r="29" spans="1:10" ht="14.45" customHeight="1" x14ac:dyDescent="0.25">
      <c r="A29" s="34"/>
      <c r="B29" s="35"/>
      <c r="C29" s="35"/>
      <c r="D29" s="36"/>
      <c r="E29" s="12" t="s">
        <v>30</v>
      </c>
      <c r="F29" s="12" t="s">
        <v>137</v>
      </c>
      <c r="G29" s="10"/>
      <c r="H29" s="28"/>
      <c r="I29" s="13" t="s">
        <v>31</v>
      </c>
      <c r="J29" s="37"/>
    </row>
    <row r="30" spans="1:10" ht="14.45" customHeight="1" x14ac:dyDescent="0.25">
      <c r="A30" s="34"/>
      <c r="B30" s="66" t="s">
        <v>1</v>
      </c>
      <c r="C30" s="48"/>
      <c r="D30" s="65"/>
      <c r="E30" s="48"/>
      <c r="F30" s="48"/>
      <c r="G30" s="48"/>
      <c r="H30" s="48"/>
      <c r="I30" s="48"/>
      <c r="J30" s="37"/>
    </row>
    <row r="31" spans="1:10" ht="14.45" customHeight="1" thickBot="1" x14ac:dyDescent="0.3">
      <c r="A31" s="34"/>
      <c r="B31" s="48"/>
      <c r="C31" s="48" t="s">
        <v>4</v>
      </c>
      <c r="D31" s="65"/>
      <c r="E31" s="80"/>
      <c r="F31" s="81">
        <v>0</v>
      </c>
      <c r="G31" s="48"/>
      <c r="H31" s="48" t="s">
        <v>41</v>
      </c>
      <c r="I31" s="57">
        <f>E31-F31</f>
        <v>0</v>
      </c>
      <c r="J31" s="37"/>
    </row>
    <row r="32" spans="1:10" ht="14.45" customHeight="1" thickBot="1" x14ac:dyDescent="0.3">
      <c r="A32" s="34"/>
      <c r="B32" s="48"/>
      <c r="C32" s="67" t="s">
        <v>103</v>
      </c>
      <c r="D32" s="65" t="s">
        <v>47</v>
      </c>
      <c r="E32" s="83"/>
      <c r="F32" s="84">
        <v>300000</v>
      </c>
      <c r="G32" s="48"/>
      <c r="H32" s="48" t="s">
        <v>41</v>
      </c>
      <c r="I32" s="57">
        <f t="shared" ref="I32:I37" si="0">E32-F32</f>
        <v>-300000</v>
      </c>
      <c r="J32" s="37"/>
    </row>
    <row r="33" spans="1:10" ht="14.45" customHeight="1" x14ac:dyDescent="0.25">
      <c r="A33" s="34"/>
      <c r="B33" s="48"/>
      <c r="C33" s="67" t="s">
        <v>104</v>
      </c>
      <c r="D33" s="65"/>
      <c r="E33" s="54">
        <f>E31+E32</f>
        <v>0</v>
      </c>
      <c r="F33" s="54">
        <f>F31+F32</f>
        <v>300000</v>
      </c>
      <c r="G33" s="48"/>
      <c r="H33" s="48" t="s">
        <v>41</v>
      </c>
      <c r="I33" s="57">
        <f t="shared" si="0"/>
        <v>-300000</v>
      </c>
      <c r="J33" s="37"/>
    </row>
    <row r="34" spans="1:10" ht="14.45" customHeight="1" x14ac:dyDescent="0.25">
      <c r="A34" s="34"/>
      <c r="B34" s="48"/>
      <c r="C34" s="67" t="s">
        <v>105</v>
      </c>
      <c r="D34" s="65"/>
      <c r="E34" s="80"/>
      <c r="F34" s="81">
        <v>-300000</v>
      </c>
      <c r="G34" s="48"/>
      <c r="H34" s="48" t="s">
        <v>41</v>
      </c>
      <c r="I34" s="57">
        <f t="shared" si="0"/>
        <v>300000</v>
      </c>
      <c r="J34" s="37"/>
    </row>
    <row r="35" spans="1:10" ht="14.45" customHeight="1" x14ac:dyDescent="0.25">
      <c r="A35" s="34"/>
      <c r="B35" s="48"/>
      <c r="C35" s="48" t="s">
        <v>3</v>
      </c>
      <c r="D35" s="65"/>
      <c r="E35" s="55">
        <f>E33+E34</f>
        <v>0</v>
      </c>
      <c r="F35" s="55">
        <f>F33+F34</f>
        <v>0</v>
      </c>
      <c r="G35" s="48"/>
      <c r="H35" s="48" t="s">
        <v>41</v>
      </c>
      <c r="I35" s="57">
        <f t="shared" si="0"/>
        <v>0</v>
      </c>
      <c r="J35" s="37"/>
    </row>
    <row r="36" spans="1:10" ht="14.45" customHeight="1" x14ac:dyDescent="0.25">
      <c r="A36" s="34"/>
      <c r="B36" s="48"/>
      <c r="C36" s="48"/>
      <c r="D36" s="65"/>
      <c r="E36" s="48"/>
      <c r="F36" s="48"/>
      <c r="G36" s="48"/>
      <c r="H36" s="48"/>
      <c r="I36" s="48"/>
      <c r="J36" s="37"/>
    </row>
    <row r="37" spans="1:10" ht="14.45" customHeight="1" x14ac:dyDescent="0.25">
      <c r="A37" s="34"/>
      <c r="B37" s="48"/>
      <c r="C37" s="48" t="s">
        <v>106</v>
      </c>
      <c r="D37" s="65"/>
      <c r="E37" s="39">
        <f>(E31+E35)/2</f>
        <v>0</v>
      </c>
      <c r="F37" s="39">
        <f>(F31+F35)/2</f>
        <v>0</v>
      </c>
      <c r="G37" s="48"/>
      <c r="H37" s="48" t="s">
        <v>41</v>
      </c>
      <c r="I37" s="57">
        <f t="shared" si="0"/>
        <v>0</v>
      </c>
      <c r="J37" s="37"/>
    </row>
    <row r="38" spans="1:10" ht="14.45" customHeight="1" x14ac:dyDescent="0.25">
      <c r="A38" s="34"/>
      <c r="B38" s="48"/>
      <c r="C38" s="48" t="s">
        <v>108</v>
      </c>
      <c r="D38" s="65"/>
      <c r="E38" s="39">
        <f>E37*E26</f>
        <v>0</v>
      </c>
      <c r="F38" s="39">
        <f>F37*F26</f>
        <v>0</v>
      </c>
      <c r="G38" s="48"/>
      <c r="H38" s="48" t="s">
        <v>48</v>
      </c>
      <c r="I38" s="58">
        <f>E38-F38</f>
        <v>0</v>
      </c>
      <c r="J38" s="37"/>
    </row>
    <row r="39" spans="1:10" ht="14.45" customHeight="1" x14ac:dyDescent="0.25">
      <c r="A39" s="34"/>
      <c r="B39" s="48"/>
      <c r="C39" s="48"/>
      <c r="D39" s="65"/>
      <c r="E39" s="48"/>
      <c r="F39" s="48"/>
      <c r="G39" s="48"/>
      <c r="H39" s="48"/>
      <c r="I39" s="48"/>
      <c r="J39" s="37"/>
    </row>
    <row r="40" spans="1:10" ht="14.45" customHeight="1" x14ac:dyDescent="0.25">
      <c r="A40" s="34"/>
      <c r="B40" s="66" t="s">
        <v>109</v>
      </c>
      <c r="C40" s="48"/>
      <c r="D40" s="65"/>
      <c r="E40" s="48"/>
      <c r="F40" s="48"/>
      <c r="G40" s="48"/>
      <c r="H40" s="48"/>
      <c r="I40" s="48"/>
      <c r="J40" s="37"/>
    </row>
    <row r="41" spans="1:10" ht="14.45" customHeight="1" thickBot="1" x14ac:dyDescent="0.3">
      <c r="A41" s="34"/>
      <c r="B41" s="48"/>
      <c r="C41" s="48" t="s">
        <v>4</v>
      </c>
      <c r="D41" s="65"/>
      <c r="E41" s="80"/>
      <c r="F41" s="81">
        <v>0</v>
      </c>
      <c r="G41" s="48"/>
      <c r="H41" s="48" t="s">
        <v>41</v>
      </c>
      <c r="I41" s="57">
        <f t="shared" ref="I41:I46" si="1">E41-F41</f>
        <v>0</v>
      </c>
      <c r="J41" s="37"/>
    </row>
    <row r="42" spans="1:10" ht="14.45" customHeight="1" thickBot="1" x14ac:dyDescent="0.3">
      <c r="A42" s="34"/>
      <c r="B42" s="48"/>
      <c r="C42" s="67" t="s">
        <v>110</v>
      </c>
      <c r="D42" s="65" t="s">
        <v>47</v>
      </c>
      <c r="E42" s="83"/>
      <c r="F42" s="84">
        <v>20000</v>
      </c>
      <c r="G42" s="48"/>
      <c r="H42" s="48" t="s">
        <v>41</v>
      </c>
      <c r="I42" s="57">
        <f t="shared" si="1"/>
        <v>-20000</v>
      </c>
      <c r="J42" s="37"/>
    </row>
    <row r="43" spans="1:10" ht="14.45" customHeight="1" thickBot="1" x14ac:dyDescent="0.3">
      <c r="A43" s="34"/>
      <c r="B43" s="48"/>
      <c r="C43" s="67" t="s">
        <v>111</v>
      </c>
      <c r="D43" s="65" t="s">
        <v>47</v>
      </c>
      <c r="E43" s="83"/>
      <c r="F43" s="84">
        <v>270000</v>
      </c>
      <c r="G43" s="48"/>
      <c r="H43" s="48" t="s">
        <v>41</v>
      </c>
      <c r="I43" s="57">
        <f t="shared" si="1"/>
        <v>-270000</v>
      </c>
      <c r="J43" s="37"/>
    </row>
    <row r="44" spans="1:10" ht="14.45" customHeight="1" x14ac:dyDescent="0.25">
      <c r="A44" s="34"/>
      <c r="B44" s="48"/>
      <c r="C44" s="67" t="s">
        <v>112</v>
      </c>
      <c r="D44" s="65"/>
      <c r="E44" s="54">
        <f>E41+E42+E43</f>
        <v>0</v>
      </c>
      <c r="F44" s="54">
        <f>F41+F42+F43</f>
        <v>290000</v>
      </c>
      <c r="G44" s="48"/>
      <c r="H44" s="48" t="s">
        <v>41</v>
      </c>
      <c r="I44" s="57">
        <f t="shared" si="1"/>
        <v>-290000</v>
      </c>
      <c r="J44" s="37"/>
    </row>
    <row r="45" spans="1:10" ht="14.45" customHeight="1" x14ac:dyDescent="0.25">
      <c r="A45" s="34"/>
      <c r="B45" s="48"/>
      <c r="C45" s="67" t="s">
        <v>84</v>
      </c>
      <c r="D45" s="65"/>
      <c r="E45" s="80"/>
      <c r="F45" s="81">
        <v>-290000</v>
      </c>
      <c r="G45" s="48"/>
      <c r="H45" s="48" t="s">
        <v>41</v>
      </c>
      <c r="I45" s="57">
        <f t="shared" si="1"/>
        <v>290000</v>
      </c>
      <c r="J45" s="37"/>
    </row>
    <row r="46" spans="1:10" ht="14.45" customHeight="1" x14ac:dyDescent="0.25">
      <c r="A46" s="34"/>
      <c r="B46" s="48"/>
      <c r="C46" s="67" t="s">
        <v>113</v>
      </c>
      <c r="D46" s="65"/>
      <c r="E46" s="55">
        <f>E44+E45</f>
        <v>0</v>
      </c>
      <c r="F46" s="55">
        <f>F44+F45</f>
        <v>0</v>
      </c>
      <c r="G46" s="48"/>
      <c r="H46" s="48" t="s">
        <v>41</v>
      </c>
      <c r="I46" s="57">
        <f t="shared" si="1"/>
        <v>0</v>
      </c>
      <c r="J46" s="37"/>
    </row>
    <row r="47" spans="1:10" ht="14.45" customHeight="1" x14ac:dyDescent="0.25">
      <c r="A47" s="34"/>
      <c r="B47" s="48"/>
      <c r="C47" s="48"/>
      <c r="D47" s="65"/>
      <c r="E47" s="48"/>
      <c r="F47" s="48"/>
      <c r="G47" s="48"/>
      <c r="H47" s="48"/>
      <c r="I47" s="48"/>
      <c r="J47" s="37"/>
    </row>
    <row r="48" spans="1:10" ht="14.45" customHeight="1" x14ac:dyDescent="0.25">
      <c r="A48" s="34"/>
      <c r="B48" s="48"/>
      <c r="C48" s="48" t="s">
        <v>106</v>
      </c>
      <c r="D48" s="65"/>
      <c r="E48" s="39">
        <f>(E41+E46)/2</f>
        <v>0</v>
      </c>
      <c r="F48" s="39">
        <f>(F41+F46)/2</f>
        <v>0</v>
      </c>
      <c r="G48" s="48"/>
      <c r="H48" s="48" t="s">
        <v>41</v>
      </c>
      <c r="I48" s="57">
        <f t="shared" ref="I48" si="2">E48-F48</f>
        <v>0</v>
      </c>
      <c r="J48" s="37"/>
    </row>
    <row r="49" spans="1:10" ht="14.45" customHeight="1" x14ac:dyDescent="0.25">
      <c r="A49" s="34"/>
      <c r="B49" s="48"/>
      <c r="C49" s="48" t="s">
        <v>108</v>
      </c>
      <c r="D49" s="65"/>
      <c r="E49" s="39">
        <f>E48*E27</f>
        <v>0</v>
      </c>
      <c r="F49" s="39">
        <f>F48*F27</f>
        <v>0</v>
      </c>
      <c r="G49" s="48"/>
      <c r="H49" s="48" t="s">
        <v>48</v>
      </c>
      <c r="I49" s="58">
        <f>E49-F49</f>
        <v>0</v>
      </c>
      <c r="J49" s="37"/>
    </row>
    <row r="50" spans="1:10" ht="14.45" customHeight="1" x14ac:dyDescent="0.25">
      <c r="A50" s="34"/>
      <c r="B50" s="48"/>
      <c r="C50" s="48"/>
      <c r="D50" s="65"/>
      <c r="E50" s="48"/>
      <c r="F50" s="48"/>
      <c r="G50" s="48"/>
      <c r="H50" s="48"/>
      <c r="I50" s="48"/>
      <c r="J50" s="37"/>
    </row>
    <row r="51" spans="1:10" ht="14.45" customHeight="1" x14ac:dyDescent="0.25">
      <c r="A51" s="34"/>
      <c r="B51" s="48"/>
      <c r="C51" s="48"/>
      <c r="D51" s="65"/>
      <c r="E51" s="68"/>
      <c r="F51" s="68"/>
      <c r="G51" s="48"/>
      <c r="H51" s="48"/>
      <c r="I51" s="16"/>
      <c r="J51" s="37"/>
    </row>
    <row r="52" spans="1:10" ht="14.45" customHeight="1" x14ac:dyDescent="0.25">
      <c r="A52" s="34"/>
      <c r="B52" s="48"/>
      <c r="C52" s="48"/>
      <c r="D52" s="65"/>
      <c r="E52" s="68"/>
      <c r="F52" s="68"/>
      <c r="G52" s="48"/>
      <c r="H52" s="48"/>
      <c r="I52" s="16"/>
      <c r="J52" s="37"/>
    </row>
    <row r="53" spans="1:10" ht="14.45" customHeight="1" x14ac:dyDescent="0.25">
      <c r="A53" s="34"/>
      <c r="B53" s="48"/>
      <c r="C53" s="48"/>
      <c r="D53" s="65"/>
      <c r="F53" s="68"/>
      <c r="G53" s="48"/>
      <c r="H53" s="48"/>
      <c r="I53" s="16"/>
      <c r="J53" s="37"/>
    </row>
    <row r="54" spans="1:10" ht="14.45" customHeight="1" x14ac:dyDescent="0.25">
      <c r="A54" s="34"/>
      <c r="B54" s="48"/>
      <c r="C54" s="48"/>
      <c r="D54" s="65"/>
      <c r="E54" s="68"/>
      <c r="F54" s="68"/>
      <c r="G54" s="48"/>
      <c r="H54" s="48"/>
      <c r="I54" s="16"/>
      <c r="J54" s="37"/>
    </row>
    <row r="55" spans="1:10" ht="14.45" customHeight="1" x14ac:dyDescent="0.25">
      <c r="A55" s="34"/>
      <c r="B55" s="48"/>
      <c r="C55" s="48"/>
      <c r="D55" s="65"/>
      <c r="E55" s="68"/>
      <c r="F55" s="68"/>
      <c r="G55" s="48"/>
      <c r="H55" s="48"/>
      <c r="I55" s="16"/>
      <c r="J55" s="37"/>
    </row>
    <row r="56" spans="1:10" ht="14.45" customHeight="1" x14ac:dyDescent="0.25">
      <c r="A56" s="34"/>
      <c r="B56" s="48"/>
      <c r="C56" s="48"/>
      <c r="D56" s="65"/>
      <c r="E56" s="68"/>
      <c r="F56" s="68"/>
      <c r="G56" s="48"/>
      <c r="H56" s="48"/>
      <c r="I56" s="16"/>
      <c r="J56" s="37"/>
    </row>
    <row r="57" spans="1:10" ht="14.45" customHeight="1" x14ac:dyDescent="0.25">
      <c r="A57" s="34"/>
      <c r="B57" s="48"/>
      <c r="C57" s="48"/>
      <c r="D57" s="65"/>
      <c r="E57" s="68"/>
      <c r="F57" s="68"/>
      <c r="G57" s="48"/>
      <c r="H57" s="48"/>
      <c r="I57" s="16"/>
      <c r="J57" s="37"/>
    </row>
    <row r="58" spans="1:10" ht="14.45" customHeight="1" x14ac:dyDescent="0.25">
      <c r="A58" s="34"/>
      <c r="B58" s="48"/>
      <c r="C58" s="48"/>
      <c r="D58" s="65"/>
      <c r="E58" s="68"/>
      <c r="F58" s="68"/>
      <c r="G58" s="48"/>
      <c r="H58" s="48"/>
      <c r="I58" s="16"/>
      <c r="J58" s="37"/>
    </row>
    <row r="59" spans="1:10" ht="14.45" customHeight="1" x14ac:dyDescent="0.25">
      <c r="A59" s="34"/>
      <c r="B59" s="48"/>
      <c r="C59" s="48"/>
      <c r="D59" s="65"/>
      <c r="F59" s="68"/>
      <c r="G59" s="48"/>
      <c r="H59" s="48"/>
      <c r="I59" s="16"/>
      <c r="J59" s="37"/>
    </row>
    <row r="60" spans="1:10" ht="15" x14ac:dyDescent="0.25">
      <c r="A60" s="43"/>
      <c r="B60" s="44"/>
      <c r="C60" s="44"/>
      <c r="D60" s="45"/>
      <c r="E60" s="44"/>
      <c r="F60" s="44"/>
      <c r="G60" s="44"/>
      <c r="H60" s="44"/>
      <c r="I60" s="44"/>
      <c r="J60" s="46"/>
    </row>
  </sheetData>
  <sheetProtection algorithmName="SHA-512" hashValue="O+U3OB/1kntJs/rAI3GNhUldOKF/jTVglw/3mimKsursPIym0GTeGWEbsAieNacQB9Z3lMRZ3Xd2Ocnozag3OA==" saltValue="6dmh9DR+1k7Elr+l13crFw==" spinCount="100000" sheet="1" objects="1" scenarios="1"/>
  <pageMargins left="0.59055118110236227" right="0.39370078740157483" top="0.78740157480314965" bottom="0.78740157480314965" header="0.31496062992125984" footer="0.31496062992125984"/>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2"/>
  <sheetViews>
    <sheetView zoomScale="130" zoomScaleNormal="130" workbookViewId="0">
      <selection activeCell="K1" sqref="K1"/>
    </sheetView>
  </sheetViews>
  <sheetFormatPr baseColWidth="10" defaultColWidth="11.42578125" defaultRowHeight="15" x14ac:dyDescent="0.25"/>
  <cols>
    <col min="1" max="1" width="5.7109375" style="26" customWidth="1"/>
    <col min="2" max="2" width="3.7109375" style="26" customWidth="1"/>
    <col min="3" max="3" width="50.7109375" style="26" customWidth="1"/>
    <col min="4" max="4" width="2" style="27" bestFit="1" customWidth="1"/>
    <col min="5" max="5" width="20.5703125" style="26" bestFit="1" customWidth="1"/>
    <col min="6" max="6" width="19.7109375" style="26" customWidth="1"/>
    <col min="7" max="7" width="1.7109375" style="26" customWidth="1"/>
    <col min="8" max="8" width="21.85546875" style="26" customWidth="1"/>
    <col min="9" max="9" width="19.28515625" style="26" customWidth="1"/>
    <col min="10" max="10" width="5.7109375" style="26" customWidth="1"/>
    <col min="11" max="16384" width="11.42578125" style="26"/>
  </cols>
  <sheetData>
    <row r="1" spans="1:10" x14ac:dyDescent="0.25">
      <c r="A1" s="50"/>
      <c r="B1" s="31"/>
      <c r="C1" s="31"/>
      <c r="D1" s="32"/>
      <c r="E1" s="31"/>
      <c r="F1" s="31"/>
      <c r="G1" s="31"/>
      <c r="H1" s="31"/>
      <c r="I1" s="31"/>
      <c r="J1" s="33"/>
    </row>
    <row r="2" spans="1:10" ht="18.75" x14ac:dyDescent="0.3">
      <c r="A2" s="48"/>
      <c r="B2" s="64" t="s">
        <v>180</v>
      </c>
      <c r="C2" s="64"/>
      <c r="D2" s="65"/>
      <c r="E2" s="48"/>
      <c r="F2" s="48"/>
      <c r="G2" s="48"/>
      <c r="H2" s="48"/>
      <c r="I2" s="48"/>
      <c r="J2" s="37"/>
    </row>
    <row r="3" spans="1:10" x14ac:dyDescent="0.25">
      <c r="A3" s="48"/>
      <c r="B3" s="48"/>
      <c r="C3" s="48"/>
      <c r="D3" s="65"/>
      <c r="E3" s="48"/>
      <c r="F3" s="48"/>
      <c r="G3" s="48"/>
      <c r="H3" s="48"/>
      <c r="I3" s="48"/>
      <c r="J3" s="37"/>
    </row>
    <row r="4" spans="1:10" ht="14.45" customHeight="1" x14ac:dyDescent="0.25">
      <c r="A4" s="34"/>
      <c r="B4" s="60" t="s">
        <v>175</v>
      </c>
      <c r="C4" s="61"/>
      <c r="D4" s="48"/>
      <c r="E4" s="62" t="s">
        <v>156</v>
      </c>
      <c r="F4" s="62" t="s">
        <v>148</v>
      </c>
      <c r="G4" s="48"/>
      <c r="H4" s="61"/>
      <c r="I4" s="48"/>
      <c r="J4" s="37"/>
    </row>
    <row r="5" spans="1:10" ht="14.45" customHeight="1" x14ac:dyDescent="0.25">
      <c r="A5" s="34"/>
      <c r="B5" s="61"/>
      <c r="C5" s="61" t="s">
        <v>134</v>
      </c>
      <c r="D5" s="48"/>
      <c r="E5" s="71">
        <f>Produktionsplanung!E19</f>
        <v>36000</v>
      </c>
      <c r="F5" s="71">
        <f>Produktionsplanung!F19</f>
        <v>36000</v>
      </c>
      <c r="G5" s="48"/>
      <c r="H5" s="61" t="s">
        <v>163</v>
      </c>
      <c r="I5" s="48"/>
      <c r="J5" s="37"/>
    </row>
    <row r="6" spans="1:10" ht="14.45" customHeight="1" x14ac:dyDescent="0.25">
      <c r="A6" s="34"/>
      <c r="B6" s="61"/>
      <c r="C6" s="61" t="s">
        <v>169</v>
      </c>
      <c r="D6" s="48"/>
      <c r="E6" s="69">
        <f>Produktionsplanung!E20</f>
        <v>1.1499999999999999</v>
      </c>
      <c r="F6" s="69">
        <f>Produktionsplanung!F20</f>
        <v>1.1499999999999999</v>
      </c>
      <c r="G6" s="48"/>
      <c r="H6" s="61" t="s">
        <v>52</v>
      </c>
      <c r="I6" s="48"/>
      <c r="J6" s="37"/>
    </row>
    <row r="7" spans="1:10" ht="14.45" customHeight="1" x14ac:dyDescent="0.25">
      <c r="A7" s="34"/>
      <c r="B7" s="61"/>
      <c r="C7" s="61" t="s">
        <v>170</v>
      </c>
      <c r="D7" s="48"/>
      <c r="E7" s="69">
        <f>Produktionsplanung!E21</f>
        <v>1.4</v>
      </c>
      <c r="F7" s="69">
        <f>Produktionsplanung!F21</f>
        <v>1.4</v>
      </c>
      <c r="G7" s="48"/>
      <c r="H7" s="61" t="s">
        <v>52</v>
      </c>
      <c r="I7" s="48"/>
      <c r="J7" s="37"/>
    </row>
    <row r="8" spans="1:10" ht="14.45" customHeight="1" x14ac:dyDescent="0.25">
      <c r="A8" s="34"/>
      <c r="B8" s="61"/>
      <c r="C8" s="61" t="s">
        <v>162</v>
      </c>
      <c r="D8" s="48"/>
      <c r="E8" s="70">
        <f>Produktionsplanung!E22</f>
        <v>0.4</v>
      </c>
      <c r="F8" s="70">
        <f>Produktionsplanung!F22</f>
        <v>0.4</v>
      </c>
      <c r="G8" s="48"/>
      <c r="H8" s="61" t="s">
        <v>52</v>
      </c>
      <c r="I8" s="48"/>
      <c r="J8" s="37"/>
    </row>
    <row r="9" spans="1:10" ht="14.45" customHeight="1" x14ac:dyDescent="0.25">
      <c r="A9" s="34"/>
      <c r="B9" s="61"/>
      <c r="C9" s="61" t="s">
        <v>158</v>
      </c>
      <c r="D9" s="48"/>
      <c r="E9" s="71">
        <f>Produktionsplanung!E23</f>
        <v>3500</v>
      </c>
      <c r="F9" s="71">
        <f>Produktionsplanung!F23</f>
        <v>3500</v>
      </c>
      <c r="G9" s="48"/>
      <c r="H9" s="61" t="s">
        <v>68</v>
      </c>
      <c r="I9" s="48"/>
      <c r="J9" s="37"/>
    </row>
    <row r="10" spans="1:10" ht="14.45" customHeight="1" x14ac:dyDescent="0.25">
      <c r="A10" s="34"/>
      <c r="B10" s="61"/>
      <c r="C10" s="61" t="s">
        <v>159</v>
      </c>
      <c r="D10" s="48"/>
      <c r="E10" s="71">
        <f>Produktionsplanung!E24</f>
        <v>7000</v>
      </c>
      <c r="F10" s="71">
        <f>Produktionsplanung!F24</f>
        <v>7000</v>
      </c>
      <c r="G10" s="48"/>
      <c r="H10" s="61" t="s">
        <v>68</v>
      </c>
      <c r="I10" s="48"/>
      <c r="J10" s="37"/>
    </row>
    <row r="11" spans="1:10" ht="14.45" customHeight="1" x14ac:dyDescent="0.25">
      <c r="A11" s="34"/>
      <c r="B11" s="61"/>
      <c r="C11" s="61" t="s">
        <v>160</v>
      </c>
      <c r="D11" s="48"/>
      <c r="E11" s="71">
        <f>Produktionsplanung!E25</f>
        <v>5000</v>
      </c>
      <c r="F11" s="71">
        <f>Produktionsplanung!F25</f>
        <v>5000</v>
      </c>
      <c r="G11" s="48"/>
      <c r="H11" s="61" t="s">
        <v>163</v>
      </c>
      <c r="I11" s="48"/>
      <c r="J11" s="37"/>
    </row>
    <row r="12" spans="1:10" ht="14.45" customHeight="1" x14ac:dyDescent="0.25">
      <c r="A12" s="34"/>
      <c r="B12" s="61"/>
      <c r="C12" s="61" t="s">
        <v>191</v>
      </c>
      <c r="D12" s="48"/>
      <c r="E12" s="71">
        <f>Produktionsplanung!E27</f>
        <v>6000</v>
      </c>
      <c r="F12" s="71">
        <f>Produktionsplanung!F27</f>
        <v>6000</v>
      </c>
      <c r="G12" s="48"/>
      <c r="H12" s="61" t="s">
        <v>163</v>
      </c>
      <c r="I12" s="48"/>
      <c r="J12" s="37"/>
    </row>
    <row r="13" spans="1:10" ht="14.45" customHeight="1" x14ac:dyDescent="0.25">
      <c r="A13" s="34"/>
      <c r="B13" s="61"/>
      <c r="C13" s="61"/>
      <c r="D13" s="48"/>
      <c r="E13" s="63"/>
      <c r="F13" s="63"/>
      <c r="G13" s="48"/>
      <c r="H13" s="61"/>
      <c r="I13" s="48"/>
      <c r="J13" s="37"/>
    </row>
    <row r="14" spans="1:10" x14ac:dyDescent="0.25">
      <c r="A14" s="48"/>
      <c r="B14" s="60" t="s">
        <v>171</v>
      </c>
      <c r="C14" s="61"/>
      <c r="D14" s="48"/>
      <c r="E14" s="62" t="s">
        <v>156</v>
      </c>
      <c r="F14" s="62" t="s">
        <v>148</v>
      </c>
      <c r="G14" s="48"/>
      <c r="H14" s="61"/>
      <c r="I14" s="48"/>
      <c r="J14" s="37"/>
    </row>
    <row r="15" spans="1:10" x14ac:dyDescent="0.25">
      <c r="A15" s="48"/>
      <c r="B15" s="61"/>
      <c r="C15" s="61" t="s">
        <v>134</v>
      </c>
      <c r="D15" s="48"/>
      <c r="E15" s="71">
        <f>Absatzplanung!E12</f>
        <v>48000</v>
      </c>
      <c r="F15" s="71">
        <f>Absatzplanung!F12</f>
        <v>48000</v>
      </c>
      <c r="G15" s="48"/>
      <c r="H15" s="61" t="s">
        <v>163</v>
      </c>
      <c r="I15" s="48"/>
      <c r="J15" s="37"/>
    </row>
    <row r="16" spans="1:10" x14ac:dyDescent="0.25">
      <c r="A16" s="48"/>
      <c r="B16" s="61"/>
      <c r="C16" s="61" t="s">
        <v>162</v>
      </c>
      <c r="D16" s="48"/>
      <c r="E16" s="70">
        <f>Absatzplanung!E13</f>
        <v>0.4</v>
      </c>
      <c r="F16" s="70">
        <f>Absatzplanung!F13</f>
        <v>0.4</v>
      </c>
      <c r="G16" s="48"/>
      <c r="H16" s="61" t="s">
        <v>52</v>
      </c>
      <c r="I16" s="48"/>
      <c r="J16" s="37"/>
    </row>
    <row r="17" spans="1:10" x14ac:dyDescent="0.25">
      <c r="A17" s="48"/>
      <c r="B17" s="61"/>
      <c r="C17" s="61" t="s">
        <v>158</v>
      </c>
      <c r="D17" s="48"/>
      <c r="E17" s="71">
        <f>Absatzplanung!E14</f>
        <v>4500</v>
      </c>
      <c r="F17" s="71">
        <f>Absatzplanung!F14</f>
        <v>4500</v>
      </c>
      <c r="G17" s="48"/>
      <c r="H17" s="61" t="s">
        <v>68</v>
      </c>
      <c r="I17" s="48"/>
      <c r="J17" s="37"/>
    </row>
    <row r="18" spans="1:10" x14ac:dyDescent="0.25">
      <c r="A18" s="48"/>
      <c r="B18" s="61"/>
      <c r="C18" s="61" t="s">
        <v>159</v>
      </c>
      <c r="D18" s="48"/>
      <c r="E18" s="71">
        <f>Absatzplanung!E15</f>
        <v>9000</v>
      </c>
      <c r="F18" s="71">
        <f>Absatzplanung!F15</f>
        <v>9000</v>
      </c>
      <c r="G18" s="48"/>
      <c r="H18" s="61" t="s">
        <v>68</v>
      </c>
      <c r="I18" s="48"/>
      <c r="J18" s="37"/>
    </row>
    <row r="19" spans="1:10" x14ac:dyDescent="0.25">
      <c r="A19" s="48"/>
      <c r="B19" s="61"/>
      <c r="C19" s="61" t="s">
        <v>160</v>
      </c>
      <c r="D19" s="48"/>
      <c r="E19" s="71">
        <f>Absatzplanung!E16</f>
        <v>8000</v>
      </c>
      <c r="F19" s="71">
        <f>Absatzplanung!F16</f>
        <v>8000</v>
      </c>
      <c r="G19" s="48"/>
      <c r="H19" s="61" t="s">
        <v>163</v>
      </c>
      <c r="I19" s="48"/>
      <c r="J19" s="37"/>
    </row>
    <row r="20" spans="1:10" ht="14.45" customHeight="1" x14ac:dyDescent="0.25">
      <c r="A20" s="34"/>
      <c r="B20" s="61"/>
      <c r="C20" s="61" t="s">
        <v>191</v>
      </c>
      <c r="D20" s="48"/>
      <c r="E20" s="71">
        <f>Absatzplanung!E18</f>
        <v>6000</v>
      </c>
      <c r="F20" s="71">
        <f>Absatzplanung!F18</f>
        <v>6000</v>
      </c>
      <c r="G20" s="48"/>
      <c r="H20" s="61" t="s">
        <v>163</v>
      </c>
      <c r="I20" s="48"/>
      <c r="J20" s="37"/>
    </row>
    <row r="21" spans="1:10" ht="14.45" customHeight="1" x14ac:dyDescent="0.25">
      <c r="A21" s="34"/>
      <c r="B21" s="61"/>
      <c r="C21" s="61"/>
      <c r="D21" s="48"/>
      <c r="E21" s="63"/>
      <c r="F21" s="63"/>
      <c r="G21" s="48"/>
      <c r="H21" s="61"/>
      <c r="I21" s="48"/>
      <c r="J21" s="37"/>
    </row>
    <row r="22" spans="1:10" ht="14.45" customHeight="1" x14ac:dyDescent="0.25">
      <c r="A22" s="34"/>
      <c r="B22" s="60" t="s">
        <v>181</v>
      </c>
      <c r="C22" s="61"/>
      <c r="D22" s="48"/>
      <c r="E22" s="62" t="s">
        <v>156</v>
      </c>
      <c r="F22" s="62" t="s">
        <v>148</v>
      </c>
      <c r="G22" s="48"/>
      <c r="H22" s="61"/>
      <c r="I22" s="48"/>
      <c r="J22" s="37"/>
    </row>
    <row r="23" spans="1:10" customFormat="1" x14ac:dyDescent="0.25">
      <c r="A23" s="48"/>
      <c r="B23" s="61"/>
      <c r="C23" s="61" t="s">
        <v>136</v>
      </c>
      <c r="D23" s="48"/>
      <c r="E23" s="77">
        <v>0.2</v>
      </c>
      <c r="F23" s="77">
        <v>0.2</v>
      </c>
      <c r="G23" s="48"/>
      <c r="H23" s="61"/>
      <c r="I23" s="48"/>
      <c r="J23" s="37"/>
    </row>
    <row r="24" spans="1:10" customFormat="1" x14ac:dyDescent="0.25">
      <c r="A24" s="48"/>
      <c r="B24" s="61"/>
      <c r="C24" s="61" t="s">
        <v>134</v>
      </c>
      <c r="D24" s="48"/>
      <c r="E24" s="78">
        <v>40000</v>
      </c>
      <c r="F24" s="78">
        <v>40000</v>
      </c>
      <c r="G24" s="48"/>
      <c r="H24" s="61" t="s">
        <v>163</v>
      </c>
      <c r="I24" s="48"/>
      <c r="J24" s="37"/>
    </row>
    <row r="25" spans="1:10" customFormat="1" x14ac:dyDescent="0.25">
      <c r="A25" s="48"/>
      <c r="B25" s="61"/>
      <c r="C25" s="61" t="s">
        <v>131</v>
      </c>
      <c r="D25" s="48"/>
      <c r="E25" s="79">
        <v>0.4</v>
      </c>
      <c r="F25" s="79">
        <v>0.4</v>
      </c>
      <c r="G25" s="48"/>
      <c r="H25" s="61" t="s">
        <v>52</v>
      </c>
      <c r="I25" s="48"/>
      <c r="J25" s="37"/>
    </row>
    <row r="26" spans="1:10" customFormat="1" x14ac:dyDescent="0.25">
      <c r="A26" s="48"/>
      <c r="B26" s="61"/>
      <c r="C26" s="61" t="s">
        <v>132</v>
      </c>
      <c r="D26" s="48"/>
      <c r="E26" s="78">
        <v>2500</v>
      </c>
      <c r="F26" s="78">
        <v>2500</v>
      </c>
      <c r="G26" s="48"/>
      <c r="H26" s="61" t="s">
        <v>68</v>
      </c>
      <c r="I26" s="48"/>
      <c r="J26" s="37"/>
    </row>
    <row r="27" spans="1:10" customFormat="1" x14ac:dyDescent="0.25">
      <c r="A27" s="48"/>
      <c r="B27" s="61"/>
      <c r="C27" s="61" t="s">
        <v>133</v>
      </c>
      <c r="D27" s="48"/>
      <c r="E27" s="78">
        <v>5000</v>
      </c>
      <c r="F27" s="78">
        <v>5000</v>
      </c>
      <c r="G27" s="48"/>
      <c r="H27" s="61" t="s">
        <v>68</v>
      </c>
      <c r="I27" s="48"/>
      <c r="J27" s="37"/>
    </row>
    <row r="28" spans="1:10" x14ac:dyDescent="0.25">
      <c r="A28" s="48"/>
      <c r="B28" s="48"/>
      <c r="C28" s="48"/>
      <c r="D28" s="65"/>
      <c r="E28" s="48"/>
      <c r="F28" s="48"/>
      <c r="G28" s="48"/>
      <c r="H28" s="48"/>
      <c r="I28" s="48"/>
      <c r="J28" s="37"/>
    </row>
    <row r="29" spans="1:10" x14ac:dyDescent="0.25">
      <c r="A29" s="34"/>
      <c r="B29" s="48"/>
      <c r="C29" s="48"/>
      <c r="D29" s="65"/>
      <c r="E29" s="72" t="s">
        <v>30</v>
      </c>
      <c r="F29" s="72" t="s">
        <v>137</v>
      </c>
      <c r="G29" s="73"/>
      <c r="I29" s="74" t="s">
        <v>31</v>
      </c>
      <c r="J29" s="37"/>
    </row>
    <row r="30" spans="1:10" ht="14.45" customHeight="1" x14ac:dyDescent="0.25">
      <c r="A30" s="34"/>
      <c r="B30" s="66" t="s">
        <v>182</v>
      </c>
      <c r="C30" s="48"/>
      <c r="D30" s="65"/>
      <c r="E30" s="48"/>
      <c r="F30" s="48"/>
      <c r="G30" s="48"/>
      <c r="H30" s="48"/>
      <c r="I30" s="48"/>
      <c r="J30" s="37"/>
    </row>
    <row r="31" spans="1:10" ht="14.45" customHeight="1" thickBot="1" x14ac:dyDescent="0.3">
      <c r="A31" s="34"/>
      <c r="B31" s="48"/>
      <c r="C31" s="48" t="s">
        <v>82</v>
      </c>
      <c r="D31" s="65"/>
      <c r="E31" s="55">
        <f>Produktionsplanung!E42</f>
        <v>0</v>
      </c>
      <c r="F31" s="55">
        <f>Produktionsplanung!F42</f>
        <v>100</v>
      </c>
      <c r="G31" s="48"/>
      <c r="H31" s="48" t="s">
        <v>64</v>
      </c>
      <c r="I31" s="47">
        <f>E31-F31</f>
        <v>-100</v>
      </c>
      <c r="J31" s="37"/>
    </row>
    <row r="32" spans="1:10" ht="14.45" customHeight="1" thickBot="1" x14ac:dyDescent="0.3">
      <c r="A32" s="34"/>
      <c r="B32" s="48"/>
      <c r="C32" s="67" t="s">
        <v>65</v>
      </c>
      <c r="D32" s="65" t="s">
        <v>47</v>
      </c>
      <c r="E32" s="75">
        <f>Produktionsplanung!E43</f>
        <v>0</v>
      </c>
      <c r="F32" s="75">
        <f>Produktionsplanung!F43</f>
        <v>0</v>
      </c>
      <c r="G32" s="48"/>
      <c r="H32" s="48" t="s">
        <v>64</v>
      </c>
      <c r="I32" s="47">
        <f>E32-F32</f>
        <v>0</v>
      </c>
      <c r="J32" s="37"/>
    </row>
    <row r="33" spans="1:10" ht="14.45" customHeight="1" thickBot="1" x14ac:dyDescent="0.3">
      <c r="A33" s="34"/>
      <c r="B33" s="48"/>
      <c r="C33" s="67" t="s">
        <v>66</v>
      </c>
      <c r="D33" s="65" t="s">
        <v>47</v>
      </c>
      <c r="E33" s="75">
        <f>Produktionsplanung!E44</f>
        <v>0</v>
      </c>
      <c r="F33" s="75">
        <f>Produktionsplanung!F44</f>
        <v>0</v>
      </c>
      <c r="G33" s="48"/>
      <c r="H33" s="48" t="s">
        <v>64</v>
      </c>
      <c r="I33" s="47">
        <f>E33-F33</f>
        <v>0</v>
      </c>
      <c r="J33" s="37"/>
    </row>
    <row r="34" spans="1:10" ht="14.45" customHeight="1" x14ac:dyDescent="0.25">
      <c r="A34" s="34"/>
      <c r="B34" s="48"/>
      <c r="C34" s="67" t="s">
        <v>183</v>
      </c>
      <c r="D34" s="65"/>
      <c r="E34" s="54">
        <f>Produktionsplanung!E45</f>
        <v>0</v>
      </c>
      <c r="F34" s="54">
        <f>Produktionsplanung!F45</f>
        <v>100</v>
      </c>
      <c r="G34" s="48"/>
      <c r="H34" s="48" t="s">
        <v>64</v>
      </c>
      <c r="I34" s="47">
        <f>E34-F34</f>
        <v>-100</v>
      </c>
      <c r="J34" s="37"/>
    </row>
    <row r="35" spans="1:10" ht="14.45" customHeight="1" x14ac:dyDescent="0.25">
      <c r="A35" s="34"/>
      <c r="B35" s="48"/>
      <c r="C35" s="67"/>
      <c r="D35" s="67"/>
      <c r="E35" s="67"/>
      <c r="F35" s="67"/>
      <c r="G35" s="67"/>
      <c r="H35" s="48"/>
      <c r="I35" s="47"/>
      <c r="J35" s="37"/>
    </row>
    <row r="36" spans="1:10" ht="14.45" customHeight="1" x14ac:dyDescent="0.25">
      <c r="A36" s="34"/>
      <c r="B36" s="48"/>
      <c r="C36" s="48" t="s">
        <v>159</v>
      </c>
      <c r="D36" s="65"/>
      <c r="E36" s="56">
        <f>E32*E10</f>
        <v>0</v>
      </c>
      <c r="F36" s="56">
        <f>F32*F10</f>
        <v>0</v>
      </c>
      <c r="G36" s="48"/>
      <c r="H36" s="48" t="s">
        <v>48</v>
      </c>
      <c r="I36" s="16">
        <f t="shared" ref="I36:I37" si="0">E36-F36</f>
        <v>0</v>
      </c>
      <c r="J36" s="37"/>
    </row>
    <row r="37" spans="1:10" ht="14.45" customHeight="1" x14ac:dyDescent="0.25">
      <c r="A37" s="34"/>
      <c r="B37" s="48"/>
      <c r="C37" s="48" t="s">
        <v>158</v>
      </c>
      <c r="D37" s="65"/>
      <c r="E37" s="53">
        <f>E33*E9</f>
        <v>0</v>
      </c>
      <c r="F37" s="53">
        <f>F33*F17</f>
        <v>0</v>
      </c>
      <c r="G37" s="48"/>
      <c r="H37" s="48" t="s">
        <v>48</v>
      </c>
      <c r="I37" s="16">
        <f t="shared" si="0"/>
        <v>0</v>
      </c>
      <c r="J37" s="37"/>
    </row>
    <row r="38" spans="1:10" ht="14.45" customHeight="1" thickBot="1" x14ac:dyDescent="0.3">
      <c r="A38" s="34"/>
      <c r="B38" s="48"/>
      <c r="C38" s="48"/>
      <c r="D38" s="65"/>
      <c r="E38" s="31"/>
      <c r="F38" s="31"/>
      <c r="G38" s="48"/>
      <c r="H38" s="48"/>
      <c r="I38" s="48"/>
      <c r="J38" s="37"/>
    </row>
    <row r="39" spans="1:10" ht="14.45" customHeight="1" thickBot="1" x14ac:dyDescent="0.3">
      <c r="A39" s="34"/>
      <c r="B39" s="48"/>
      <c r="C39" s="48" t="s">
        <v>147</v>
      </c>
      <c r="D39" s="65" t="s">
        <v>47</v>
      </c>
      <c r="E39" s="76">
        <f>Produktionsplanung!E48</f>
        <v>0</v>
      </c>
      <c r="F39" s="76">
        <f>Produktionsplanung!F48</f>
        <v>0</v>
      </c>
      <c r="G39" s="48"/>
      <c r="H39" s="48" t="s">
        <v>68</v>
      </c>
      <c r="I39" s="16">
        <f>E39-F39</f>
        <v>0</v>
      </c>
      <c r="J39" s="37"/>
    </row>
    <row r="40" spans="1:10" ht="14.45" customHeight="1" x14ac:dyDescent="0.25">
      <c r="A40" s="34"/>
      <c r="B40" s="48"/>
      <c r="C40" s="48" t="s">
        <v>184</v>
      </c>
      <c r="D40" s="65"/>
      <c r="E40" s="53">
        <f>E39*E34</f>
        <v>0</v>
      </c>
      <c r="F40" s="53">
        <f>F39*F34</f>
        <v>0</v>
      </c>
      <c r="G40" s="48"/>
      <c r="H40" s="48" t="s">
        <v>48</v>
      </c>
      <c r="I40" s="16">
        <f>E40-F40</f>
        <v>0</v>
      </c>
      <c r="J40" s="37"/>
    </row>
    <row r="41" spans="1:10" ht="14.45" customHeight="1" thickBot="1" x14ac:dyDescent="0.3">
      <c r="A41" s="34"/>
      <c r="B41" s="48"/>
      <c r="C41" s="48"/>
      <c r="D41" s="65"/>
      <c r="F41" s="68"/>
      <c r="G41" s="48"/>
      <c r="H41" s="48"/>
      <c r="I41" s="16"/>
      <c r="J41" s="37"/>
    </row>
    <row r="42" spans="1:10" ht="14.45" customHeight="1" thickBot="1" x14ac:dyDescent="0.3">
      <c r="A42" s="34"/>
      <c r="B42" s="48"/>
      <c r="C42" s="48" t="s">
        <v>146</v>
      </c>
      <c r="D42" s="65" t="s">
        <v>47</v>
      </c>
      <c r="E42" s="76">
        <f>Produktionsplanung!E49</f>
        <v>0</v>
      </c>
      <c r="F42" s="76">
        <f>Produktionsplanung!F49</f>
        <v>0</v>
      </c>
      <c r="G42" s="48"/>
      <c r="H42" s="48" t="s">
        <v>68</v>
      </c>
      <c r="I42" s="16">
        <f>E42-F42</f>
        <v>0</v>
      </c>
      <c r="J42" s="37"/>
    </row>
    <row r="43" spans="1:10" ht="14.45" customHeight="1" x14ac:dyDescent="0.25">
      <c r="A43" s="34"/>
      <c r="B43" s="48"/>
      <c r="C43" s="48" t="s">
        <v>192</v>
      </c>
      <c r="D43" s="65"/>
      <c r="E43" s="53">
        <f>E42*E34</f>
        <v>0</v>
      </c>
      <c r="F43" s="53">
        <f>F42*F34</f>
        <v>0</v>
      </c>
      <c r="G43" s="48"/>
      <c r="H43" s="48" t="s">
        <v>48</v>
      </c>
      <c r="I43" s="16">
        <f>E43-F43</f>
        <v>0</v>
      </c>
      <c r="J43" s="37"/>
    </row>
    <row r="44" spans="1:10" ht="14.45" customHeight="1" x14ac:dyDescent="0.25">
      <c r="A44" s="34"/>
      <c r="B44" s="48"/>
      <c r="C44" s="48"/>
      <c r="D44" s="65"/>
      <c r="F44" s="68"/>
      <c r="G44" s="48"/>
      <c r="H44" s="48"/>
      <c r="I44" s="16"/>
      <c r="J44" s="37"/>
    </row>
    <row r="45" spans="1:10" ht="14.45" customHeight="1" x14ac:dyDescent="0.25">
      <c r="A45" s="34"/>
      <c r="B45" s="48"/>
      <c r="C45" s="48" t="s">
        <v>101</v>
      </c>
      <c r="D45" s="65"/>
      <c r="E45" s="52">
        <f>Produktionsplanung!E65</f>
        <v>1</v>
      </c>
      <c r="F45" s="52">
        <f>Produktionsplanung!F65</f>
        <v>1.4</v>
      </c>
      <c r="G45" s="48"/>
      <c r="H45" s="48"/>
      <c r="I45" s="47">
        <f>E45-F45</f>
        <v>-0.39999999999999991</v>
      </c>
      <c r="J45" s="37"/>
    </row>
    <row r="46" spans="1:10" ht="14.45" customHeight="1" x14ac:dyDescent="0.25">
      <c r="A46" s="34"/>
      <c r="B46" s="48"/>
      <c r="C46" s="48" t="s">
        <v>185</v>
      </c>
      <c r="D46" s="65"/>
      <c r="E46" s="53">
        <f>E34*E5*E45</f>
        <v>0</v>
      </c>
      <c r="F46" s="53">
        <f>F34*F5*F45</f>
        <v>5040000</v>
      </c>
      <c r="G46" s="48"/>
      <c r="H46" s="48"/>
      <c r="I46" s="16">
        <f t="shared" ref="I46:I48" si="1">E46-F46</f>
        <v>-5040000</v>
      </c>
      <c r="J46" s="37"/>
    </row>
    <row r="47" spans="1:10" ht="14.45" customHeight="1" x14ac:dyDescent="0.25">
      <c r="A47" s="34"/>
      <c r="B47" s="48"/>
      <c r="C47" s="48" t="s">
        <v>131</v>
      </c>
      <c r="D47" s="65"/>
      <c r="E47" s="53">
        <f>E46*E8</f>
        <v>0</v>
      </c>
      <c r="F47" s="53">
        <f>F46*F8</f>
        <v>2016000</v>
      </c>
      <c r="G47" s="48"/>
      <c r="H47" s="48"/>
      <c r="I47" s="16">
        <f t="shared" si="1"/>
        <v>-2016000</v>
      </c>
      <c r="J47" s="37"/>
    </row>
    <row r="48" spans="1:10" ht="14.45" customHeight="1" x14ac:dyDescent="0.25">
      <c r="A48" s="34"/>
      <c r="B48" s="48"/>
      <c r="C48" s="48" t="s">
        <v>186</v>
      </c>
      <c r="D48" s="65"/>
      <c r="E48" s="53">
        <f>E46+E47</f>
        <v>0</v>
      </c>
      <c r="F48" s="53">
        <f>F46+F47</f>
        <v>7056000</v>
      </c>
      <c r="G48" s="48"/>
      <c r="H48" s="48"/>
      <c r="I48" s="16">
        <f t="shared" si="1"/>
        <v>-7056000</v>
      </c>
      <c r="J48" s="37"/>
    </row>
    <row r="49" spans="1:10" ht="14.45" customHeight="1" x14ac:dyDescent="0.25">
      <c r="A49" s="34"/>
      <c r="B49" s="48"/>
      <c r="C49" s="48"/>
      <c r="D49" s="65"/>
      <c r="F49" s="68"/>
      <c r="G49" s="48"/>
      <c r="H49" s="48"/>
      <c r="I49" s="16"/>
      <c r="J49" s="37"/>
    </row>
    <row r="50" spans="1:10" ht="14.45" customHeight="1" x14ac:dyDescent="0.25">
      <c r="A50" s="34"/>
      <c r="B50" s="66" t="s">
        <v>187</v>
      </c>
      <c r="C50" s="48"/>
      <c r="D50" s="65"/>
      <c r="E50" s="48"/>
      <c r="F50" s="48"/>
      <c r="G50" s="48"/>
      <c r="H50" s="48"/>
      <c r="I50" s="48"/>
      <c r="J50" s="37"/>
    </row>
    <row r="51" spans="1:10" ht="14.45" customHeight="1" thickBot="1" x14ac:dyDescent="0.3">
      <c r="A51" s="34"/>
      <c r="B51" s="48"/>
      <c r="C51" s="48" t="s">
        <v>82</v>
      </c>
      <c r="D51" s="65"/>
      <c r="E51" s="55">
        <f>Absatzplanung!E50</f>
        <v>0</v>
      </c>
      <c r="F51" s="55">
        <f>Absatzplanung!F50</f>
        <v>45</v>
      </c>
      <c r="G51" s="48"/>
      <c r="H51" s="48" t="s">
        <v>64</v>
      </c>
      <c r="I51" s="47">
        <f>E51-F51</f>
        <v>-45</v>
      </c>
      <c r="J51" s="37"/>
    </row>
    <row r="52" spans="1:10" ht="14.45" customHeight="1" thickBot="1" x14ac:dyDescent="0.3">
      <c r="A52" s="34"/>
      <c r="B52" s="48"/>
      <c r="C52" s="67" t="s">
        <v>65</v>
      </c>
      <c r="D52" s="65" t="s">
        <v>47</v>
      </c>
      <c r="E52" s="75">
        <f>Absatzplanung!E51</f>
        <v>0</v>
      </c>
      <c r="F52" s="75">
        <f>Absatzplanung!F51</f>
        <v>0</v>
      </c>
      <c r="G52" s="48"/>
      <c r="H52" s="48" t="s">
        <v>64</v>
      </c>
      <c r="I52" s="47">
        <f>E52-F52</f>
        <v>0</v>
      </c>
      <c r="J52" s="37"/>
    </row>
    <row r="53" spans="1:10" ht="14.45" customHeight="1" thickBot="1" x14ac:dyDescent="0.3">
      <c r="A53" s="34"/>
      <c r="B53" s="48"/>
      <c r="C53" s="67" t="s">
        <v>66</v>
      </c>
      <c r="D53" s="65" t="s">
        <v>47</v>
      </c>
      <c r="E53" s="75">
        <f>Absatzplanung!E52</f>
        <v>0</v>
      </c>
      <c r="F53" s="75">
        <f>Absatzplanung!F52</f>
        <v>0</v>
      </c>
      <c r="G53" s="48"/>
      <c r="H53" s="48" t="s">
        <v>64</v>
      </c>
      <c r="I53" s="47">
        <f>E53-F53</f>
        <v>0</v>
      </c>
      <c r="J53" s="37"/>
    </row>
    <row r="54" spans="1:10" ht="14.45" customHeight="1" x14ac:dyDescent="0.25">
      <c r="A54" s="34"/>
      <c r="B54" s="48"/>
      <c r="C54" s="67" t="s">
        <v>183</v>
      </c>
      <c r="D54" s="65"/>
      <c r="E54" s="54">
        <f>Absatzplanung!E53</f>
        <v>0</v>
      </c>
      <c r="F54" s="54">
        <f>Absatzplanung!F53</f>
        <v>45</v>
      </c>
      <c r="G54" s="48"/>
      <c r="H54" s="48" t="s">
        <v>64</v>
      </c>
      <c r="I54" s="47">
        <f>E54-F54</f>
        <v>-45</v>
      </c>
      <c r="J54" s="37"/>
    </row>
    <row r="55" spans="1:10" ht="14.45" customHeight="1" x14ac:dyDescent="0.25">
      <c r="A55" s="34"/>
      <c r="B55" s="48"/>
      <c r="C55" s="67"/>
      <c r="D55" s="67"/>
      <c r="E55" s="67"/>
      <c r="F55" s="67"/>
      <c r="G55" s="67"/>
      <c r="H55" s="48"/>
      <c r="I55" s="47"/>
      <c r="J55" s="37"/>
    </row>
    <row r="56" spans="1:10" ht="14.45" customHeight="1" x14ac:dyDescent="0.25">
      <c r="A56" s="34"/>
      <c r="B56" s="48"/>
      <c r="C56" s="48" t="s">
        <v>159</v>
      </c>
      <c r="D56" s="65"/>
      <c r="E56" s="56">
        <f>E52*E18</f>
        <v>0</v>
      </c>
      <c r="F56" s="56">
        <f>F52*F18</f>
        <v>0</v>
      </c>
      <c r="G56" s="48"/>
      <c r="H56" s="48" t="s">
        <v>48</v>
      </c>
      <c r="I56" s="16">
        <f t="shared" ref="I56:I57" si="2">E56-F56</f>
        <v>0</v>
      </c>
      <c r="J56" s="37"/>
    </row>
    <row r="57" spans="1:10" ht="14.45" customHeight="1" x14ac:dyDescent="0.25">
      <c r="A57" s="34"/>
      <c r="B57" s="48"/>
      <c r="C57" s="48" t="s">
        <v>158</v>
      </c>
      <c r="D57" s="65"/>
      <c r="E57" s="53">
        <f>E53*E17</f>
        <v>0</v>
      </c>
      <c r="F57" s="53">
        <f>F53*F27</f>
        <v>0</v>
      </c>
      <c r="G57" s="48"/>
      <c r="H57" s="48" t="s">
        <v>48</v>
      </c>
      <c r="I57" s="16">
        <f t="shared" si="2"/>
        <v>0</v>
      </c>
      <c r="J57" s="37"/>
    </row>
    <row r="58" spans="1:10" ht="14.45" customHeight="1" thickBot="1" x14ac:dyDescent="0.3">
      <c r="A58" s="34"/>
      <c r="B58" s="48"/>
      <c r="C58" s="48"/>
      <c r="D58" s="65"/>
      <c r="E58" s="31"/>
      <c r="F58" s="31"/>
      <c r="G58" s="48"/>
      <c r="H58" s="48"/>
      <c r="I58" s="48"/>
      <c r="J58" s="37"/>
    </row>
    <row r="59" spans="1:10" ht="14.45" customHeight="1" thickBot="1" x14ac:dyDescent="0.3">
      <c r="A59" s="34"/>
      <c r="B59" s="48"/>
      <c r="C59" s="48" t="s">
        <v>147</v>
      </c>
      <c r="D59" s="65" t="s">
        <v>47</v>
      </c>
      <c r="E59" s="76">
        <f>Absatzplanung!E56</f>
        <v>0</v>
      </c>
      <c r="F59" s="76">
        <f>Absatzplanung!F56</f>
        <v>0</v>
      </c>
      <c r="G59" s="48"/>
      <c r="H59" s="48" t="s">
        <v>68</v>
      </c>
      <c r="I59" s="16">
        <f>E59-F59</f>
        <v>0</v>
      </c>
      <c r="J59" s="37"/>
    </row>
    <row r="60" spans="1:10" ht="14.45" customHeight="1" x14ac:dyDescent="0.25">
      <c r="A60" s="34"/>
      <c r="B60" s="48"/>
      <c r="C60" s="48" t="s">
        <v>184</v>
      </c>
      <c r="D60" s="65"/>
      <c r="E60" s="53">
        <f>E59*E54</f>
        <v>0</v>
      </c>
      <c r="F60" s="53">
        <f>F59*F54</f>
        <v>0</v>
      </c>
      <c r="G60" s="48"/>
      <c r="H60" s="48" t="s">
        <v>48</v>
      </c>
      <c r="I60" s="16">
        <f>E60-F60</f>
        <v>0</v>
      </c>
      <c r="J60" s="37"/>
    </row>
    <row r="61" spans="1:10" ht="14.45" customHeight="1" thickBot="1" x14ac:dyDescent="0.3">
      <c r="A61" s="34"/>
      <c r="B61" s="48"/>
      <c r="C61" s="48"/>
      <c r="D61" s="65"/>
      <c r="F61" s="68"/>
      <c r="G61" s="48"/>
      <c r="H61" s="48"/>
      <c r="I61" s="16"/>
      <c r="J61" s="37"/>
    </row>
    <row r="62" spans="1:10" ht="14.45" customHeight="1" thickBot="1" x14ac:dyDescent="0.3">
      <c r="A62" s="34"/>
      <c r="B62" s="48"/>
      <c r="C62" s="48" t="s">
        <v>146</v>
      </c>
      <c r="D62" s="65" t="s">
        <v>47</v>
      </c>
      <c r="E62" s="76">
        <f>Absatzplanung!E57</f>
        <v>0</v>
      </c>
      <c r="F62" s="76">
        <f>Absatzplanung!F57</f>
        <v>0</v>
      </c>
      <c r="G62" s="48"/>
      <c r="H62" s="48" t="s">
        <v>68</v>
      </c>
      <c r="I62" s="16">
        <f>E62-F62</f>
        <v>0</v>
      </c>
      <c r="J62" s="37"/>
    </row>
    <row r="63" spans="1:10" ht="14.45" customHeight="1" x14ac:dyDescent="0.25">
      <c r="A63" s="34"/>
      <c r="B63" s="48"/>
      <c r="C63" s="48" t="s">
        <v>192</v>
      </c>
      <c r="D63" s="65"/>
      <c r="E63" s="53">
        <f>E62*E54</f>
        <v>0</v>
      </c>
      <c r="F63" s="53">
        <f>F62*F54</f>
        <v>0</v>
      </c>
      <c r="G63" s="48"/>
      <c r="H63" s="48" t="s">
        <v>48</v>
      </c>
      <c r="I63" s="16">
        <f>E63-F63</f>
        <v>0</v>
      </c>
      <c r="J63" s="37"/>
    </row>
    <row r="64" spans="1:10" ht="14.45" customHeight="1" x14ac:dyDescent="0.25">
      <c r="A64" s="34"/>
      <c r="B64" s="48"/>
      <c r="C64" s="48"/>
      <c r="D64" s="65"/>
      <c r="F64" s="68"/>
      <c r="G64" s="48"/>
      <c r="H64" s="48"/>
      <c r="I64" s="16"/>
      <c r="J64" s="37"/>
    </row>
    <row r="65" spans="1:10" ht="14.45" customHeight="1" x14ac:dyDescent="0.25">
      <c r="A65" s="34"/>
      <c r="B65" s="48"/>
      <c r="C65" s="48" t="s">
        <v>185</v>
      </c>
      <c r="D65" s="65"/>
      <c r="E65" s="56">
        <f>E54*E15</f>
        <v>0</v>
      </c>
      <c r="F65" s="56">
        <f>F54*F15</f>
        <v>2160000</v>
      </c>
      <c r="G65" s="48"/>
      <c r="H65" s="48" t="s">
        <v>48</v>
      </c>
      <c r="I65" s="16">
        <f t="shared" ref="I65:I67" si="3">E65-F65</f>
        <v>-2160000</v>
      </c>
      <c r="J65" s="37"/>
    </row>
    <row r="66" spans="1:10" ht="14.45" customHeight="1" x14ac:dyDescent="0.25">
      <c r="A66" s="34"/>
      <c r="B66" s="48"/>
      <c r="C66" s="48" t="s">
        <v>131</v>
      </c>
      <c r="D66" s="65"/>
      <c r="E66" s="53">
        <f>E65*E16</f>
        <v>0</v>
      </c>
      <c r="F66" s="53">
        <f>F65*F16</f>
        <v>864000</v>
      </c>
      <c r="G66" s="48"/>
      <c r="H66" s="48" t="s">
        <v>48</v>
      </c>
      <c r="I66" s="16">
        <f t="shared" si="3"/>
        <v>-864000</v>
      </c>
      <c r="J66" s="37"/>
    </row>
    <row r="67" spans="1:10" ht="14.45" customHeight="1" x14ac:dyDescent="0.25">
      <c r="A67" s="34"/>
      <c r="B67" s="48"/>
      <c r="C67" s="48" t="s">
        <v>186</v>
      </c>
      <c r="D67" s="65"/>
      <c r="E67" s="53">
        <f>E65+E66</f>
        <v>0</v>
      </c>
      <c r="F67" s="53">
        <f>F65+F66</f>
        <v>3024000</v>
      </c>
      <c r="G67" s="48"/>
      <c r="H67" s="48" t="s">
        <v>48</v>
      </c>
      <c r="I67" s="16">
        <f t="shared" si="3"/>
        <v>-3024000</v>
      </c>
      <c r="J67" s="37"/>
    </row>
    <row r="68" spans="1:10" ht="14.45" customHeight="1" x14ac:dyDescent="0.25">
      <c r="A68" s="34"/>
      <c r="B68" s="48"/>
      <c r="C68" s="48"/>
      <c r="D68" s="65"/>
      <c r="F68" s="68"/>
      <c r="G68" s="48"/>
      <c r="H68" s="48"/>
      <c r="I68" s="48"/>
      <c r="J68" s="37"/>
    </row>
    <row r="69" spans="1:10" ht="14.45" customHeight="1" x14ac:dyDescent="0.25">
      <c r="A69" s="34"/>
      <c r="B69" s="66" t="s">
        <v>188</v>
      </c>
      <c r="C69" s="48"/>
      <c r="D69" s="65"/>
      <c r="E69" s="48"/>
      <c r="F69" s="48"/>
      <c r="G69" s="48"/>
      <c r="H69" s="48"/>
      <c r="I69" s="48"/>
      <c r="J69" s="37"/>
    </row>
    <row r="70" spans="1:10" ht="14.45" customHeight="1" x14ac:dyDescent="0.25">
      <c r="A70" s="34"/>
      <c r="B70" s="48"/>
      <c r="C70" s="48" t="s">
        <v>82</v>
      </c>
      <c r="D70" s="65"/>
      <c r="E70" s="80">
        <v>0</v>
      </c>
      <c r="F70" s="81">
        <v>7</v>
      </c>
      <c r="G70" s="48"/>
      <c r="H70" s="48" t="s">
        <v>64</v>
      </c>
      <c r="I70" s="47">
        <f>E70-F70</f>
        <v>-7</v>
      </c>
      <c r="J70" s="37"/>
    </row>
    <row r="71" spans="1:10" ht="14.45" customHeight="1" x14ac:dyDescent="0.25">
      <c r="A71" s="34"/>
      <c r="B71" s="48"/>
      <c r="C71" s="67" t="s">
        <v>65</v>
      </c>
      <c r="D71" s="65"/>
      <c r="E71" s="80">
        <v>0</v>
      </c>
      <c r="F71" s="81">
        <v>0</v>
      </c>
      <c r="G71" s="48"/>
      <c r="H71" s="48" t="s">
        <v>64</v>
      </c>
      <c r="I71" s="47">
        <f>E71-F71</f>
        <v>0</v>
      </c>
      <c r="J71" s="37"/>
    </row>
    <row r="72" spans="1:10" ht="14.45" customHeight="1" x14ac:dyDescent="0.25">
      <c r="A72" s="34"/>
      <c r="B72" s="48"/>
      <c r="C72" s="67" t="s">
        <v>66</v>
      </c>
      <c r="D72" s="65"/>
      <c r="E72" s="80">
        <v>0</v>
      </c>
      <c r="F72" s="81">
        <v>0</v>
      </c>
      <c r="G72" s="48"/>
      <c r="H72" s="48" t="s">
        <v>64</v>
      </c>
      <c r="I72" s="47">
        <f>E72-F72</f>
        <v>0</v>
      </c>
      <c r="J72" s="37"/>
    </row>
    <row r="73" spans="1:10" ht="14.45" customHeight="1" x14ac:dyDescent="0.25">
      <c r="A73" s="34"/>
      <c r="B73" s="48"/>
      <c r="C73" s="67" t="s">
        <v>183</v>
      </c>
      <c r="D73" s="65"/>
      <c r="E73" s="55">
        <f>E70-E71+E72</f>
        <v>0</v>
      </c>
      <c r="F73" s="55">
        <f>F70-F71+F72</f>
        <v>7</v>
      </c>
      <c r="G73" s="48"/>
      <c r="H73" s="48" t="s">
        <v>64</v>
      </c>
      <c r="I73" s="47">
        <f>E73-F73</f>
        <v>-7</v>
      </c>
      <c r="J73" s="37"/>
    </row>
    <row r="74" spans="1:10" ht="14.45" customHeight="1" x14ac:dyDescent="0.25">
      <c r="A74" s="34"/>
      <c r="B74" s="48"/>
      <c r="C74" s="67"/>
      <c r="D74" s="67"/>
      <c r="E74" s="67"/>
      <c r="F74" s="67"/>
      <c r="G74" s="67"/>
      <c r="H74" s="48"/>
      <c r="I74" s="47"/>
      <c r="J74" s="37"/>
    </row>
    <row r="75" spans="1:10" ht="14.45" customHeight="1" x14ac:dyDescent="0.25">
      <c r="A75" s="34"/>
      <c r="B75" s="48"/>
      <c r="C75" s="48" t="s">
        <v>159</v>
      </c>
      <c r="D75" s="65"/>
      <c r="E75" s="56">
        <f>E71*E27</f>
        <v>0</v>
      </c>
      <c r="F75" s="56">
        <f>F71*F27</f>
        <v>0</v>
      </c>
      <c r="G75" s="48"/>
      <c r="H75" s="48" t="s">
        <v>48</v>
      </c>
      <c r="I75" s="16">
        <f t="shared" ref="I75:I76" si="4">E75-F75</f>
        <v>0</v>
      </c>
      <c r="J75" s="37"/>
    </row>
    <row r="76" spans="1:10" ht="14.45" customHeight="1" x14ac:dyDescent="0.25">
      <c r="A76" s="34"/>
      <c r="B76" s="48"/>
      <c r="C76" s="48" t="s">
        <v>158</v>
      </c>
      <c r="D76" s="65"/>
      <c r="E76" s="53">
        <f>E72*E26</f>
        <v>0</v>
      </c>
      <c r="F76" s="53">
        <f>F72*F26</f>
        <v>0</v>
      </c>
      <c r="G76" s="48"/>
      <c r="H76" s="48" t="s">
        <v>48</v>
      </c>
      <c r="I76" s="16">
        <f t="shared" si="4"/>
        <v>0</v>
      </c>
      <c r="J76" s="37"/>
    </row>
    <row r="77" spans="1:10" ht="14.45" customHeight="1" x14ac:dyDescent="0.25">
      <c r="A77" s="34"/>
      <c r="B77" s="48"/>
      <c r="C77" s="48"/>
      <c r="D77" s="65"/>
      <c r="F77" s="68"/>
      <c r="G77" s="48"/>
      <c r="H77" s="48"/>
      <c r="I77" s="16"/>
      <c r="J77" s="37"/>
    </row>
    <row r="78" spans="1:10" ht="14.45" customHeight="1" x14ac:dyDescent="0.25">
      <c r="A78" s="34"/>
      <c r="B78" s="48"/>
      <c r="C78" s="48" t="s">
        <v>185</v>
      </c>
      <c r="D78" s="65"/>
      <c r="E78" s="56">
        <f>E73*E24</f>
        <v>0</v>
      </c>
      <c r="F78" s="56">
        <f>F73*F24</f>
        <v>280000</v>
      </c>
      <c r="G78" s="48"/>
      <c r="H78" s="48" t="s">
        <v>48</v>
      </c>
      <c r="I78" s="16">
        <f t="shared" ref="I78:I80" si="5">E78-F78</f>
        <v>-280000</v>
      </c>
      <c r="J78" s="37"/>
    </row>
    <row r="79" spans="1:10" ht="14.45" customHeight="1" x14ac:dyDescent="0.25">
      <c r="A79" s="34"/>
      <c r="B79" s="48"/>
      <c r="C79" s="48" t="s">
        <v>131</v>
      </c>
      <c r="D79" s="65"/>
      <c r="E79" s="53">
        <f>E78*E25</f>
        <v>0</v>
      </c>
      <c r="F79" s="53">
        <f>F78*F25</f>
        <v>112000</v>
      </c>
      <c r="G79" s="48"/>
      <c r="H79" s="48" t="s">
        <v>48</v>
      </c>
      <c r="I79" s="16">
        <f t="shared" si="5"/>
        <v>-112000</v>
      </c>
      <c r="J79" s="37"/>
    </row>
    <row r="80" spans="1:10" ht="14.45" customHeight="1" x14ac:dyDescent="0.25">
      <c r="A80" s="34"/>
      <c r="B80" s="48"/>
      <c r="C80" s="48" t="s">
        <v>186</v>
      </c>
      <c r="D80" s="65"/>
      <c r="E80" s="53">
        <f>E78+E79</f>
        <v>0</v>
      </c>
      <c r="F80" s="53">
        <f>F78+F79</f>
        <v>392000</v>
      </c>
      <c r="G80" s="48"/>
      <c r="H80" s="48" t="s">
        <v>48</v>
      </c>
      <c r="I80" s="16">
        <f t="shared" si="5"/>
        <v>-392000</v>
      </c>
      <c r="J80" s="37"/>
    </row>
    <row r="81" spans="1:10" ht="14.45" customHeight="1" x14ac:dyDescent="0.25">
      <c r="A81" s="34"/>
      <c r="B81" s="48"/>
      <c r="C81" s="48"/>
      <c r="D81" s="65"/>
      <c r="E81" s="31"/>
      <c r="F81" s="31"/>
      <c r="G81" s="48"/>
      <c r="H81" s="48"/>
      <c r="I81" s="48"/>
      <c r="J81" s="37"/>
    </row>
    <row r="82" spans="1:10" ht="14.45" customHeight="1" x14ac:dyDescent="0.25">
      <c r="A82" s="34"/>
      <c r="B82" s="48"/>
      <c r="C82" s="48"/>
      <c r="D82" s="65"/>
      <c r="E82" s="68"/>
      <c r="F82" s="68"/>
      <c r="G82" s="48"/>
      <c r="H82" s="48"/>
      <c r="I82" s="16"/>
      <c r="J82" s="37"/>
    </row>
    <row r="83" spans="1:10" ht="14.45" customHeight="1" x14ac:dyDescent="0.25">
      <c r="A83" s="34"/>
      <c r="B83" s="48"/>
      <c r="C83" s="48"/>
      <c r="D83" s="65"/>
      <c r="E83" s="68"/>
      <c r="F83" s="68"/>
      <c r="G83" s="48"/>
      <c r="H83" s="48"/>
      <c r="I83" s="16"/>
      <c r="J83" s="37"/>
    </row>
    <row r="84" spans="1:10" ht="14.45" customHeight="1" x14ac:dyDescent="0.25">
      <c r="A84" s="34"/>
      <c r="B84" s="48"/>
      <c r="C84" s="48"/>
      <c r="D84" s="65"/>
      <c r="F84" s="68"/>
      <c r="G84" s="48"/>
      <c r="H84" s="48"/>
      <c r="I84" s="16"/>
      <c r="J84" s="37"/>
    </row>
    <row r="85" spans="1:10" ht="14.45" customHeight="1" x14ac:dyDescent="0.25">
      <c r="A85" s="34"/>
      <c r="B85" s="48"/>
      <c r="C85" s="48"/>
      <c r="D85" s="65"/>
      <c r="E85" s="68"/>
      <c r="F85" s="68"/>
      <c r="G85" s="48"/>
      <c r="H85" s="48"/>
      <c r="I85" s="16"/>
      <c r="J85" s="37"/>
    </row>
    <row r="86" spans="1:10" ht="14.45" customHeight="1" x14ac:dyDescent="0.25">
      <c r="A86" s="34"/>
      <c r="B86" s="48"/>
      <c r="C86" s="48"/>
      <c r="D86" s="65"/>
      <c r="E86" s="68"/>
      <c r="F86" s="68"/>
      <c r="G86" s="48"/>
      <c r="H86" s="48"/>
      <c r="I86" s="16"/>
      <c r="J86" s="37"/>
    </row>
    <row r="87" spans="1:10" ht="14.45" customHeight="1" x14ac:dyDescent="0.25">
      <c r="A87" s="34"/>
      <c r="B87" s="48"/>
      <c r="C87" s="48"/>
      <c r="D87" s="65"/>
      <c r="E87" s="68"/>
      <c r="F87" s="68"/>
      <c r="G87" s="48"/>
      <c r="H87" s="48"/>
      <c r="I87" s="16"/>
      <c r="J87" s="37"/>
    </row>
    <row r="88" spans="1:10" ht="14.45" customHeight="1" x14ac:dyDescent="0.25">
      <c r="A88" s="34"/>
      <c r="B88" s="48"/>
      <c r="C88" s="48"/>
      <c r="D88" s="65"/>
      <c r="E88" s="68"/>
      <c r="F88" s="68"/>
      <c r="G88" s="48"/>
      <c r="H88" s="48"/>
      <c r="I88" s="16"/>
      <c r="J88" s="37"/>
    </row>
    <row r="89" spans="1:10" ht="14.45" customHeight="1" x14ac:dyDescent="0.25">
      <c r="A89" s="34"/>
      <c r="B89" s="48"/>
      <c r="C89" s="48"/>
      <c r="D89" s="65"/>
      <c r="E89" s="68"/>
      <c r="F89" s="68"/>
      <c r="G89" s="48"/>
      <c r="H89" s="48"/>
      <c r="I89" s="16"/>
      <c r="J89" s="37"/>
    </row>
    <row r="90" spans="1:10" ht="14.45" customHeight="1" x14ac:dyDescent="0.25">
      <c r="A90" s="34"/>
      <c r="B90" s="48"/>
      <c r="C90" s="48"/>
      <c r="D90" s="65"/>
      <c r="F90" s="68"/>
      <c r="G90" s="48"/>
      <c r="H90" s="48"/>
      <c r="I90" s="16"/>
      <c r="J90" s="37"/>
    </row>
    <row r="91" spans="1:10" ht="14.45" customHeight="1" x14ac:dyDescent="0.25">
      <c r="A91" s="43"/>
      <c r="B91" s="44"/>
      <c r="C91" s="44"/>
      <c r="D91" s="45"/>
      <c r="E91" s="44"/>
      <c r="F91" s="44"/>
      <c r="G91" s="44"/>
      <c r="H91" s="44"/>
      <c r="I91" s="44"/>
      <c r="J91" s="46"/>
    </row>
    <row r="92" spans="1:10" ht="14.45" customHeight="1" x14ac:dyDescent="0.25"/>
    <row r="93" spans="1:10" ht="14.45" customHeight="1" x14ac:dyDescent="0.25"/>
    <row r="94" spans="1:10" ht="14.45" customHeight="1" x14ac:dyDescent="0.25"/>
    <row r="95" spans="1:10" ht="14.45" customHeight="1" x14ac:dyDescent="0.25"/>
    <row r="96" spans="1:10" ht="14.45" customHeight="1" x14ac:dyDescent="0.25"/>
    <row r="97" ht="14.45" customHeight="1" x14ac:dyDescent="0.25"/>
    <row r="98" ht="14.45" customHeight="1" x14ac:dyDescent="0.25"/>
    <row r="99" ht="14.45" customHeight="1" x14ac:dyDescent="0.25"/>
    <row r="100" ht="14.45" customHeight="1" x14ac:dyDescent="0.25"/>
    <row r="101" ht="14.45" customHeight="1" x14ac:dyDescent="0.25"/>
    <row r="102" ht="14.45" customHeight="1" x14ac:dyDescent="0.25"/>
  </sheetData>
  <sheetProtection algorithmName="SHA-512" hashValue="n/4nB+6NmtpCi4p/vjasMWRhtOpQ5/Q60L37a0Kshb1AqE41ZRq7wpQ4xBc97gzsF79+HRBp6nW5ZazeI21EqQ==" saltValue="xGwUqvsTKXQhap4Y4bkgsQ==" spinCount="100000" sheet="1" objects="1" scenarios="1"/>
  <pageMargins left="0.59055118110236227" right="0.39370078740157483" top="0.78740157480314965" bottom="0.78740157480314965" header="0.31496062992125984" footer="0.31496062992125984"/>
  <pageSetup paperSize="9" orientation="portrait"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5" zoomScaleNormal="100" workbookViewId="0">
      <selection activeCell="C40" sqref="C40"/>
    </sheetView>
  </sheetViews>
  <sheetFormatPr baseColWidth="10" defaultColWidth="11.42578125" defaultRowHeight="15" x14ac:dyDescent="0.25"/>
  <cols>
    <col min="1" max="2" width="3.7109375" style="26" customWidth="1"/>
    <col min="3" max="3" width="50.7109375" style="26" customWidth="1"/>
    <col min="4" max="4" width="1.7109375" style="27" customWidth="1"/>
    <col min="5" max="6" width="15.7109375" style="26" customWidth="1"/>
    <col min="7" max="7" width="1.7109375" style="26" customWidth="1"/>
    <col min="8" max="8" width="14.28515625" style="26" customWidth="1"/>
    <col min="9" max="16384" width="11.42578125" style="26"/>
  </cols>
  <sheetData>
    <row r="1" spans="1:10" x14ac:dyDescent="0.25">
      <c r="A1" s="50"/>
      <c r="B1" s="31"/>
      <c r="C1" s="31"/>
      <c r="D1" s="32"/>
      <c r="E1" s="31"/>
      <c r="F1" s="31"/>
      <c r="G1" s="31"/>
      <c r="H1" s="31"/>
      <c r="I1" s="31"/>
      <c r="J1" s="33"/>
    </row>
    <row r="2" spans="1:10" ht="14.45" customHeight="1" x14ac:dyDescent="0.25">
      <c r="A2" s="34"/>
      <c r="B2" s="51" t="s">
        <v>114</v>
      </c>
      <c r="C2" s="35"/>
      <c r="D2" s="36"/>
      <c r="E2" s="35"/>
      <c r="F2" s="35"/>
      <c r="G2" s="35"/>
      <c r="H2" s="35"/>
      <c r="I2" s="35"/>
      <c r="J2" s="37"/>
    </row>
    <row r="3" spans="1:10" ht="14.45" customHeight="1" x14ac:dyDescent="0.25">
      <c r="A3" s="34"/>
      <c r="B3" s="35"/>
      <c r="C3" s="35"/>
      <c r="D3" s="36"/>
      <c r="E3" s="35"/>
      <c r="F3" s="35"/>
      <c r="G3" s="35"/>
      <c r="H3" s="35"/>
      <c r="I3" s="35"/>
      <c r="J3" s="37"/>
    </row>
    <row r="4" spans="1:10" ht="14.45" customHeight="1" x14ac:dyDescent="0.25">
      <c r="A4" s="34"/>
      <c r="B4" s="38" t="s">
        <v>1</v>
      </c>
      <c r="C4" s="35"/>
      <c r="D4" s="36"/>
      <c r="E4" s="35"/>
      <c r="F4" s="35"/>
      <c r="G4" s="35"/>
      <c r="H4" s="35"/>
      <c r="I4" s="35"/>
      <c r="J4" s="37"/>
    </row>
    <row r="5" spans="1:10" ht="14.45" customHeight="1" x14ac:dyDescent="0.25">
      <c r="A5" s="34"/>
      <c r="B5" s="35"/>
      <c r="C5" s="35"/>
      <c r="D5" s="36"/>
      <c r="E5" s="35"/>
      <c r="F5" s="35"/>
      <c r="G5" s="35"/>
      <c r="H5" s="35"/>
      <c r="I5" s="35"/>
      <c r="J5" s="37"/>
    </row>
    <row r="6" spans="1:10" ht="14.45" customHeight="1" thickBot="1" x14ac:dyDescent="0.3">
      <c r="A6" s="34"/>
      <c r="B6" s="35"/>
      <c r="C6" s="35" t="s">
        <v>4</v>
      </c>
      <c r="D6" s="36"/>
      <c r="E6" s="42"/>
      <c r="F6" s="42"/>
      <c r="G6" s="35"/>
      <c r="H6" s="35" t="s">
        <v>41</v>
      </c>
      <c r="I6" s="35"/>
      <c r="J6" s="37"/>
    </row>
    <row r="7" spans="1:10" ht="14.45" customHeight="1" thickBot="1" x14ac:dyDescent="0.3">
      <c r="A7" s="34"/>
      <c r="B7" s="35"/>
      <c r="C7" s="41" t="s">
        <v>103</v>
      </c>
      <c r="D7" s="36" t="s">
        <v>47</v>
      </c>
      <c r="E7" s="49"/>
      <c r="F7" s="49"/>
      <c r="G7" s="35"/>
      <c r="H7" s="35" t="s">
        <v>41</v>
      </c>
      <c r="I7" s="35"/>
      <c r="J7" s="37"/>
    </row>
    <row r="8" spans="1:10" ht="14.45" customHeight="1" x14ac:dyDescent="0.25">
      <c r="A8" s="34"/>
      <c r="B8" s="35"/>
      <c r="C8" s="41" t="s">
        <v>104</v>
      </c>
      <c r="D8" s="36"/>
      <c r="E8" s="40"/>
      <c r="F8" s="40"/>
      <c r="G8" s="35"/>
      <c r="H8" s="35" t="s">
        <v>41</v>
      </c>
      <c r="I8" s="35"/>
      <c r="J8" s="37"/>
    </row>
    <row r="9" spans="1:10" ht="14.45" customHeight="1" x14ac:dyDescent="0.25">
      <c r="A9" s="34"/>
      <c r="B9" s="35"/>
      <c r="C9" s="41" t="s">
        <v>105</v>
      </c>
      <c r="D9" s="36"/>
      <c r="E9" s="40"/>
      <c r="F9" s="40"/>
      <c r="G9" s="35"/>
      <c r="H9" s="35" t="s">
        <v>41</v>
      </c>
      <c r="I9" s="35"/>
      <c r="J9" s="37"/>
    </row>
    <row r="10" spans="1:10" ht="14.45" customHeight="1" x14ac:dyDescent="0.25">
      <c r="A10" s="34"/>
      <c r="B10" s="35"/>
      <c r="C10" s="41" t="s">
        <v>113</v>
      </c>
      <c r="D10" s="36"/>
      <c r="E10" s="40"/>
      <c r="F10" s="40"/>
      <c r="G10" s="35"/>
      <c r="H10" s="35" t="s">
        <v>41</v>
      </c>
      <c r="I10" s="35"/>
      <c r="J10" s="37"/>
    </row>
    <row r="11" spans="1:10" ht="14.45" customHeight="1" x14ac:dyDescent="0.25">
      <c r="A11" s="34"/>
      <c r="B11" s="35"/>
      <c r="C11" s="35"/>
      <c r="D11" s="36"/>
      <c r="E11" s="35"/>
      <c r="F11" s="35"/>
      <c r="G11" s="35"/>
      <c r="H11" s="35"/>
      <c r="I11" s="35"/>
      <c r="J11" s="37"/>
    </row>
    <row r="12" spans="1:10" ht="14.45" customHeight="1" x14ac:dyDescent="0.25">
      <c r="A12" s="34"/>
      <c r="B12" s="35"/>
      <c r="C12" s="35" t="s">
        <v>106</v>
      </c>
      <c r="D12" s="36"/>
      <c r="E12" s="39"/>
      <c r="F12" s="39"/>
      <c r="G12" s="35"/>
      <c r="H12" s="35" t="s">
        <v>41</v>
      </c>
      <c r="I12" s="35"/>
      <c r="J12" s="37"/>
    </row>
    <row r="13" spans="1:10" ht="14.45" customHeight="1" x14ac:dyDescent="0.25">
      <c r="A13" s="34"/>
      <c r="B13" s="35"/>
      <c r="C13" s="35" t="s">
        <v>107</v>
      </c>
      <c r="D13" s="36"/>
      <c r="E13" s="39"/>
      <c r="F13" s="39"/>
      <c r="G13" s="35"/>
      <c r="H13" s="35" t="s">
        <v>43</v>
      </c>
      <c r="I13" s="35"/>
      <c r="J13" s="37"/>
    </row>
    <row r="14" spans="1:10" ht="14.45" customHeight="1" x14ac:dyDescent="0.25">
      <c r="A14" s="34"/>
      <c r="B14" s="35"/>
      <c r="C14" s="35" t="s">
        <v>108</v>
      </c>
      <c r="D14" s="36"/>
      <c r="E14" s="39"/>
      <c r="F14" s="39"/>
      <c r="G14" s="35"/>
      <c r="H14" s="35" t="s">
        <v>48</v>
      </c>
      <c r="I14" s="35"/>
      <c r="J14" s="37"/>
    </row>
    <row r="15" spans="1:10" ht="14.45" customHeight="1" x14ac:dyDescent="0.25">
      <c r="A15" s="34"/>
      <c r="B15" s="35"/>
      <c r="C15" s="35"/>
      <c r="D15" s="36"/>
      <c r="E15" s="35"/>
      <c r="F15" s="35"/>
      <c r="G15" s="35"/>
      <c r="H15" s="35"/>
      <c r="I15" s="35"/>
      <c r="J15" s="37"/>
    </row>
    <row r="16" spans="1:10" ht="14.45" customHeight="1" x14ac:dyDescent="0.25">
      <c r="A16" s="34"/>
      <c r="B16" s="38" t="s">
        <v>109</v>
      </c>
      <c r="C16" s="35"/>
      <c r="D16" s="36"/>
      <c r="E16" s="35"/>
      <c r="F16" s="35"/>
      <c r="G16" s="35"/>
      <c r="H16" s="35"/>
      <c r="I16" s="35"/>
      <c r="J16" s="37"/>
    </row>
    <row r="17" spans="1:10" ht="14.45" customHeight="1" x14ac:dyDescent="0.25">
      <c r="A17" s="34"/>
      <c r="B17" s="35"/>
      <c r="C17" s="35"/>
      <c r="D17" s="36"/>
      <c r="E17" s="35"/>
      <c r="F17" s="35"/>
      <c r="G17" s="35"/>
      <c r="H17" s="35"/>
      <c r="I17" s="35"/>
      <c r="J17" s="37"/>
    </row>
    <row r="18" spans="1:10" ht="14.45" customHeight="1" thickBot="1" x14ac:dyDescent="0.3">
      <c r="A18" s="34"/>
      <c r="B18" s="35"/>
      <c r="C18" s="35" t="s">
        <v>4</v>
      </c>
      <c r="D18" s="36"/>
      <c r="E18" s="42"/>
      <c r="F18" s="42"/>
      <c r="G18" s="35"/>
      <c r="H18" s="35" t="s">
        <v>41</v>
      </c>
      <c r="I18" s="35"/>
      <c r="J18" s="37"/>
    </row>
    <row r="19" spans="1:10" ht="14.45" customHeight="1" thickBot="1" x14ac:dyDescent="0.3">
      <c r="A19" s="34"/>
      <c r="B19" s="35"/>
      <c r="C19" s="41" t="s">
        <v>110</v>
      </c>
      <c r="D19" s="36" t="s">
        <v>47</v>
      </c>
      <c r="E19" s="49"/>
      <c r="F19" s="49"/>
      <c r="G19" s="35"/>
      <c r="H19" s="35" t="s">
        <v>41</v>
      </c>
      <c r="I19" s="35"/>
      <c r="J19" s="37"/>
    </row>
    <row r="20" spans="1:10" ht="14.45" customHeight="1" thickBot="1" x14ac:dyDescent="0.3">
      <c r="A20" s="34"/>
      <c r="B20" s="35"/>
      <c r="C20" s="41" t="s">
        <v>111</v>
      </c>
      <c r="D20" s="36" t="s">
        <v>47</v>
      </c>
      <c r="E20" s="49"/>
      <c r="F20" s="49"/>
      <c r="G20" s="35"/>
      <c r="H20" s="35" t="s">
        <v>41</v>
      </c>
      <c r="I20" s="35"/>
      <c r="J20" s="37"/>
    </row>
    <row r="21" spans="1:10" ht="14.45" customHeight="1" thickBot="1" x14ac:dyDescent="0.3">
      <c r="A21" s="34"/>
      <c r="B21" s="35"/>
      <c r="C21" s="41" t="s">
        <v>115</v>
      </c>
      <c r="D21" s="36" t="s">
        <v>47</v>
      </c>
      <c r="E21" s="49"/>
      <c r="F21" s="49"/>
      <c r="G21" s="35"/>
      <c r="H21" s="35" t="s">
        <v>41</v>
      </c>
      <c r="I21" s="35"/>
      <c r="J21" s="37"/>
    </row>
    <row r="22" spans="1:10" ht="14.45" customHeight="1" x14ac:dyDescent="0.25">
      <c r="A22" s="34"/>
      <c r="B22" s="35"/>
      <c r="C22" s="41" t="s">
        <v>116</v>
      </c>
      <c r="D22" s="36"/>
      <c r="E22" s="40"/>
      <c r="F22" s="40"/>
      <c r="G22" s="35"/>
      <c r="H22" s="35" t="s">
        <v>41</v>
      </c>
      <c r="I22" s="35"/>
      <c r="J22" s="37"/>
    </row>
    <row r="23" spans="1:10" ht="14.45" customHeight="1" x14ac:dyDescent="0.25">
      <c r="A23" s="34"/>
      <c r="B23" s="35"/>
      <c r="C23" s="41" t="s">
        <v>117</v>
      </c>
      <c r="D23" s="36"/>
      <c r="E23" s="40"/>
      <c r="F23" s="40"/>
      <c r="G23" s="35"/>
      <c r="H23" s="35" t="s">
        <v>41</v>
      </c>
      <c r="I23" s="35"/>
      <c r="J23" s="37"/>
    </row>
    <row r="24" spans="1:10" ht="14.45" customHeight="1" x14ac:dyDescent="0.25">
      <c r="A24" s="34"/>
      <c r="B24" s="35"/>
      <c r="C24" s="41" t="s">
        <v>113</v>
      </c>
      <c r="D24" s="36"/>
      <c r="E24" s="40"/>
      <c r="F24" s="40"/>
      <c r="G24" s="35"/>
      <c r="H24" s="35" t="s">
        <v>41</v>
      </c>
      <c r="I24" s="35"/>
      <c r="J24" s="37"/>
    </row>
    <row r="25" spans="1:10" ht="14.45" customHeight="1" x14ac:dyDescent="0.25">
      <c r="A25" s="34"/>
      <c r="B25" s="35"/>
      <c r="C25" s="35"/>
      <c r="D25" s="36"/>
      <c r="E25" s="35"/>
      <c r="F25" s="35"/>
      <c r="G25" s="35"/>
      <c r="H25" s="35"/>
      <c r="I25" s="35"/>
      <c r="J25" s="37"/>
    </row>
    <row r="26" spans="1:10" ht="14.45" customHeight="1" x14ac:dyDescent="0.25">
      <c r="A26" s="34"/>
      <c r="B26" s="35"/>
      <c r="C26" s="35" t="s">
        <v>106</v>
      </c>
      <c r="D26" s="36"/>
      <c r="E26" s="39"/>
      <c r="F26" s="39"/>
      <c r="G26" s="35"/>
      <c r="H26" s="35" t="s">
        <v>41</v>
      </c>
      <c r="I26" s="35"/>
      <c r="J26" s="37"/>
    </row>
    <row r="27" spans="1:10" ht="14.45" customHeight="1" x14ac:dyDescent="0.25">
      <c r="A27" s="34"/>
      <c r="B27" s="35"/>
      <c r="C27" s="35" t="s">
        <v>107</v>
      </c>
      <c r="D27" s="36"/>
      <c r="E27" s="39"/>
      <c r="F27" s="39"/>
      <c r="G27" s="35"/>
      <c r="H27" s="35" t="s">
        <v>43</v>
      </c>
      <c r="I27" s="35"/>
      <c r="J27" s="37"/>
    </row>
    <row r="28" spans="1:10" ht="14.45" customHeight="1" x14ac:dyDescent="0.25">
      <c r="A28" s="34"/>
      <c r="B28" s="35"/>
      <c r="C28" s="35" t="s">
        <v>108</v>
      </c>
      <c r="D28" s="36"/>
      <c r="E28" s="39"/>
      <c r="F28" s="39"/>
      <c r="G28" s="35"/>
      <c r="H28" s="35" t="s">
        <v>48</v>
      </c>
      <c r="I28" s="35"/>
      <c r="J28" s="37"/>
    </row>
    <row r="29" spans="1:10" ht="14.45" customHeight="1" x14ac:dyDescent="0.25">
      <c r="A29" s="34"/>
      <c r="B29" s="35"/>
      <c r="C29" s="35"/>
      <c r="D29" s="36"/>
      <c r="E29" s="35"/>
      <c r="F29" s="35"/>
      <c r="G29" s="35"/>
      <c r="H29" s="35"/>
      <c r="I29" s="35"/>
      <c r="J29" s="37"/>
    </row>
    <row r="30" spans="1:10" ht="14.45" customHeight="1" x14ac:dyDescent="0.25">
      <c r="A30" s="34"/>
      <c r="B30" s="38" t="s">
        <v>118</v>
      </c>
      <c r="C30" s="35"/>
      <c r="D30" s="36"/>
      <c r="E30" s="35"/>
      <c r="F30" s="35"/>
      <c r="G30" s="35"/>
      <c r="H30" s="35"/>
      <c r="I30" s="35"/>
      <c r="J30" s="37"/>
    </row>
    <row r="31" spans="1:10" ht="14.45" customHeight="1" x14ac:dyDescent="0.25">
      <c r="A31" s="34"/>
      <c r="B31" s="35"/>
      <c r="C31" s="35"/>
      <c r="D31" s="36"/>
      <c r="E31" s="35"/>
      <c r="F31" s="35"/>
      <c r="G31" s="35"/>
      <c r="H31" s="35"/>
      <c r="I31" s="35"/>
      <c r="J31" s="37"/>
    </row>
    <row r="32" spans="1:10" ht="14.45" customHeight="1" thickBot="1" x14ac:dyDescent="0.3">
      <c r="A32" s="34"/>
      <c r="B32" s="35"/>
      <c r="C32" s="35" t="s">
        <v>4</v>
      </c>
      <c r="D32" s="36"/>
      <c r="E32" s="42"/>
      <c r="F32" s="42"/>
      <c r="G32" s="35"/>
      <c r="H32" s="35" t="s">
        <v>41</v>
      </c>
      <c r="I32" s="35"/>
      <c r="J32" s="37"/>
    </row>
    <row r="33" spans="1:10" ht="14.45" customHeight="1" thickBot="1" x14ac:dyDescent="0.3">
      <c r="A33" s="34"/>
      <c r="B33" s="35"/>
      <c r="C33" s="41" t="s">
        <v>78</v>
      </c>
      <c r="D33" s="36" t="s">
        <v>47</v>
      </c>
      <c r="E33" s="49"/>
      <c r="F33" s="49"/>
      <c r="G33" s="35"/>
      <c r="H33" s="35" t="s">
        <v>41</v>
      </c>
      <c r="I33" s="35"/>
      <c r="J33" s="37"/>
    </row>
    <row r="34" spans="1:10" ht="14.45" customHeight="1" x14ac:dyDescent="0.25">
      <c r="A34" s="34"/>
      <c r="B34" s="35"/>
      <c r="C34" s="41" t="s">
        <v>119</v>
      </c>
      <c r="D34" s="36"/>
      <c r="E34" s="40"/>
      <c r="F34" s="40"/>
      <c r="G34" s="35"/>
      <c r="H34" s="35" t="s">
        <v>41</v>
      </c>
      <c r="I34" s="35"/>
      <c r="J34" s="37"/>
    </row>
    <row r="35" spans="1:10" ht="14.45" customHeight="1" x14ac:dyDescent="0.25">
      <c r="A35" s="34"/>
      <c r="B35" s="35"/>
      <c r="C35" s="41" t="s">
        <v>120</v>
      </c>
      <c r="D35" s="36"/>
      <c r="E35" s="40"/>
      <c r="F35" s="40"/>
      <c r="G35" s="35"/>
      <c r="H35" s="35" t="s">
        <v>41</v>
      </c>
      <c r="I35" s="35"/>
      <c r="J35" s="37"/>
    </row>
    <row r="36" spans="1:10" ht="14.45" customHeight="1" x14ac:dyDescent="0.25">
      <c r="A36" s="34"/>
      <c r="B36" s="35"/>
      <c r="C36" s="41" t="s">
        <v>113</v>
      </c>
      <c r="D36" s="36"/>
      <c r="E36" s="40"/>
      <c r="F36" s="40"/>
      <c r="G36" s="35"/>
      <c r="H36" s="35" t="s">
        <v>41</v>
      </c>
      <c r="I36" s="35"/>
      <c r="J36" s="37"/>
    </row>
    <row r="37" spans="1:10" ht="14.45" customHeight="1" x14ac:dyDescent="0.25">
      <c r="A37" s="34"/>
      <c r="B37" s="35"/>
      <c r="C37" s="35"/>
      <c r="D37" s="36"/>
      <c r="E37" s="35"/>
      <c r="F37" s="35"/>
      <c r="G37" s="35"/>
      <c r="H37" s="35"/>
      <c r="I37" s="35"/>
      <c r="J37" s="37"/>
    </row>
    <row r="38" spans="1:10" ht="14.45" customHeight="1" x14ac:dyDescent="0.25">
      <c r="A38" s="34"/>
      <c r="B38" s="35"/>
      <c r="C38" s="35" t="s">
        <v>106</v>
      </c>
      <c r="D38" s="36"/>
      <c r="E38" s="39"/>
      <c r="F38" s="39"/>
      <c r="G38" s="35"/>
      <c r="H38" s="35" t="s">
        <v>41</v>
      </c>
      <c r="I38" s="35"/>
      <c r="J38" s="37"/>
    </row>
    <row r="39" spans="1:10" ht="14.45" customHeight="1" x14ac:dyDescent="0.25">
      <c r="A39" s="34"/>
      <c r="B39" s="35"/>
      <c r="C39" s="35" t="s">
        <v>107</v>
      </c>
      <c r="D39" s="36"/>
      <c r="E39" s="39"/>
      <c r="F39" s="39"/>
      <c r="G39" s="35"/>
      <c r="H39" s="35" t="s">
        <v>43</v>
      </c>
      <c r="I39" s="35"/>
      <c r="J39" s="37"/>
    </row>
    <row r="40" spans="1:10" ht="14.45" customHeight="1" x14ac:dyDescent="0.25">
      <c r="A40" s="34"/>
      <c r="B40" s="35"/>
      <c r="C40" s="35" t="s">
        <v>108</v>
      </c>
      <c r="D40" s="36"/>
      <c r="E40" s="39"/>
      <c r="F40" s="39"/>
      <c r="G40" s="35"/>
      <c r="H40" s="35" t="s">
        <v>48</v>
      </c>
      <c r="I40" s="35"/>
      <c r="J40" s="37"/>
    </row>
    <row r="41" spans="1:10" ht="14.45" customHeight="1" x14ac:dyDescent="0.25">
      <c r="A41" s="43"/>
      <c r="B41" s="44"/>
      <c r="C41" s="44"/>
      <c r="D41" s="45"/>
      <c r="E41" s="44"/>
      <c r="F41" s="44"/>
      <c r="G41" s="44"/>
      <c r="H41" s="44"/>
      <c r="I41" s="44"/>
      <c r="J41" s="46"/>
    </row>
    <row r="42" spans="1:10" ht="14.45" customHeight="1" x14ac:dyDescent="0.25"/>
    <row r="43" spans="1:10" ht="14.45" customHeight="1" x14ac:dyDescent="0.25"/>
  </sheetData>
  <pageMargins left="0.59055118110236227" right="0.39370078740157483" top="0.78740157480314965" bottom="0.78740157480314965"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Anleitung</vt:lpstr>
      <vt:lpstr>GuV</vt:lpstr>
      <vt:lpstr>Bankkonto</vt:lpstr>
      <vt:lpstr>Absatzplanung</vt:lpstr>
      <vt:lpstr>Absatzplanung Ausland</vt:lpstr>
      <vt:lpstr>Produktionsplanung</vt:lpstr>
      <vt:lpstr>Beschaffungsplanung</vt:lpstr>
      <vt:lpstr>Personalkosten</vt:lpstr>
      <vt:lpstr>Beschaffungsplanung Ausland</vt:lpstr>
      <vt:lpstr>Absatzplanung!Druckbereich</vt:lpstr>
      <vt:lpstr>Personalkosten!Druckbereich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Play the Market</dc:title>
  <dc:subject>Planung</dc:subject>
  <dc:creator/>
  <cp:lastModifiedBy/>
  <dcterms:created xsi:type="dcterms:W3CDTF">2019-11-23T11:42:40Z</dcterms:created>
  <dcterms:modified xsi:type="dcterms:W3CDTF">2020-01-20T09:30:30Z</dcterms:modified>
</cp:coreProperties>
</file>